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istemas calculos\PLANILHA_PARA_ACORDO\2019\"/>
    </mc:Choice>
  </mc:AlternateContent>
  <bookViews>
    <workbookView xWindow="0" yWindow="0" windowWidth="20490" windowHeight="7755" tabRatio="889" firstSheet="1" activeTab="2"/>
  </bookViews>
  <sheets>
    <sheet name="BENEFÍCIOS-SEM JRS E SEM CORREÇ" sheetId="9" r:id="rId1"/>
    <sheet name="LOAS-SEM JRS E SEM CORREÇÃO" sheetId="10" r:id="rId2"/>
    <sheet name="BENEFÍCIOS-CORRIGIDO-SEM JUROS" sheetId="11" r:id="rId3"/>
    <sheet name="LOAS-CORRIGIDO- SEM JUROS" sheetId="12" r:id="rId4"/>
    <sheet name="salario maternidade" sheetId="15" r:id="rId5"/>
    <sheet name="base(indices)" sheetId="2" r:id="rId6"/>
    <sheet name="Plan3" sheetId="3" r:id="rId7"/>
  </sheets>
  <externalReferences>
    <externalReference r:id="rId8"/>
  </externalReferences>
  <definedNames>
    <definedName name="_xlnm.Print_Area" localSheetId="2">'BENEFÍCIOS-CORRIGIDO-SEM JUROS'!$A$1:$AA$139</definedName>
    <definedName name="OLE_LINK1" localSheetId="5">'base(indices)'!#REF!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3">'LOAS-CORRIGIDO- SEM JUROS'!$9:$10</definedName>
    <definedName name="_xlnm.Print_Titles" localSheetId="1">'LOAS-SEM JRS E SEM CORREÇÃO'!$9:$10</definedName>
    <definedName name="_xlnm.Print_Titles" localSheetId="4">'salario maternidade'!$10:$11</definedName>
  </definedNames>
  <calcPr calcId="162913"/>
</workbook>
</file>

<file path=xl/calcChain.xml><?xml version="1.0" encoding="utf-8"?>
<calcChain xmlns="http://schemas.openxmlformats.org/spreadsheetml/2006/main">
  <c r="Y126" i="9" l="1"/>
  <c r="V126" i="9"/>
  <c r="S126" i="9"/>
  <c r="P126" i="9"/>
  <c r="M126" i="9"/>
  <c r="G126" i="9"/>
  <c r="E126" i="9"/>
  <c r="H126" i="9" s="1"/>
  <c r="Y125" i="9"/>
  <c r="V125" i="9"/>
  <c r="S125" i="9"/>
  <c r="P125" i="9"/>
  <c r="M125" i="9"/>
  <c r="E125" i="9"/>
  <c r="G125" i="9" s="1"/>
  <c r="H125" i="9" l="1"/>
  <c r="B138" i="15"/>
  <c r="B137" i="15"/>
  <c r="B137" i="12"/>
  <c r="B136" i="12"/>
  <c r="V8" i="15"/>
  <c r="T7" i="12"/>
  <c r="R7" i="11"/>
  <c r="T7" i="10"/>
  <c r="T7" i="9"/>
  <c r="D123" i="15" l="1"/>
  <c r="D124" i="15"/>
  <c r="D125" i="15"/>
  <c r="D126" i="15"/>
  <c r="D127" i="15"/>
  <c r="D128" i="15"/>
  <c r="D129" i="15"/>
  <c r="D130" i="15"/>
  <c r="D131" i="15"/>
  <c r="D132" i="15"/>
  <c r="D122" i="15"/>
  <c r="D121" i="15"/>
  <c r="D122" i="12"/>
  <c r="D123" i="12"/>
  <c r="D124" i="12"/>
  <c r="D125" i="12"/>
  <c r="D126" i="12"/>
  <c r="D127" i="12"/>
  <c r="D128" i="12"/>
  <c r="D129" i="12"/>
  <c r="D130" i="12"/>
  <c r="D131" i="12"/>
  <c r="D121" i="12"/>
  <c r="D122" i="11"/>
  <c r="D123" i="11"/>
  <c r="D124" i="11"/>
  <c r="D125" i="11"/>
  <c r="D126" i="11"/>
  <c r="D127" i="11"/>
  <c r="D128" i="11"/>
  <c r="D129" i="11"/>
  <c r="D130" i="11"/>
  <c r="D131" i="11"/>
  <c r="D121" i="11"/>
  <c r="D120" i="12" l="1"/>
  <c r="D120" i="11"/>
  <c r="C120" i="11"/>
  <c r="N96" i="15" l="1"/>
  <c r="Q96" i="15"/>
  <c r="T96" i="15"/>
  <c r="W96" i="15"/>
  <c r="Z96" i="15"/>
  <c r="N97" i="15"/>
  <c r="Q97" i="15"/>
  <c r="T97" i="15"/>
  <c r="W97" i="15"/>
  <c r="Z97" i="15"/>
  <c r="N98" i="15"/>
  <c r="Q98" i="15"/>
  <c r="T98" i="15"/>
  <c r="W98" i="15"/>
  <c r="Z98" i="15"/>
  <c r="N99" i="15"/>
  <c r="Q99" i="15"/>
  <c r="T99" i="15"/>
  <c r="W99" i="15"/>
  <c r="Z99" i="15"/>
  <c r="N100" i="15"/>
  <c r="Q100" i="15"/>
  <c r="T100" i="15"/>
  <c r="W100" i="15"/>
  <c r="Z100" i="15"/>
  <c r="N101" i="15"/>
  <c r="Q101" i="15"/>
  <c r="T101" i="15"/>
  <c r="W101" i="15"/>
  <c r="Z101" i="15"/>
  <c r="N102" i="15"/>
  <c r="Q102" i="15"/>
  <c r="T102" i="15"/>
  <c r="W102" i="15"/>
  <c r="Z102" i="15"/>
  <c r="N103" i="15"/>
  <c r="Q103" i="15"/>
  <c r="T103" i="15"/>
  <c r="W103" i="15"/>
  <c r="Z103" i="15"/>
  <c r="N104" i="15"/>
  <c r="Q104" i="15"/>
  <c r="T104" i="15"/>
  <c r="W104" i="15"/>
  <c r="Z104" i="15"/>
  <c r="N105" i="15"/>
  <c r="Q105" i="15"/>
  <c r="T105" i="15"/>
  <c r="W105" i="15"/>
  <c r="Z105" i="15"/>
  <c r="N106" i="15"/>
  <c r="Q106" i="15"/>
  <c r="T106" i="15"/>
  <c r="W106" i="15"/>
  <c r="Z106" i="15"/>
  <c r="N107" i="15"/>
  <c r="Q107" i="15"/>
  <c r="T107" i="15"/>
  <c r="W107" i="15"/>
  <c r="Z107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C98" i="15"/>
  <c r="C102" i="15"/>
  <c r="E102" i="15" s="1"/>
  <c r="C106" i="15"/>
  <c r="D95" i="12"/>
  <c r="D96" i="12"/>
  <c r="E96" i="12" s="1"/>
  <c r="G96" i="12" s="1"/>
  <c r="H96" i="12" s="1"/>
  <c r="D97" i="12"/>
  <c r="D98" i="12"/>
  <c r="E98" i="12" s="1"/>
  <c r="G98" i="12" s="1"/>
  <c r="H98" i="12" s="1"/>
  <c r="D99" i="12"/>
  <c r="D100" i="12"/>
  <c r="E100" i="12" s="1"/>
  <c r="G100" i="12" s="1"/>
  <c r="H100" i="12" s="1"/>
  <c r="D101" i="12"/>
  <c r="D102" i="12"/>
  <c r="E102" i="12" s="1"/>
  <c r="G102" i="12" s="1"/>
  <c r="H102" i="12" s="1"/>
  <c r="D103" i="12"/>
  <c r="D104" i="12"/>
  <c r="E104" i="12" s="1"/>
  <c r="G104" i="12" s="1"/>
  <c r="H104" i="12" s="1"/>
  <c r="D105" i="12"/>
  <c r="D106" i="12"/>
  <c r="C117" i="12"/>
  <c r="C118" i="12" s="1"/>
  <c r="C116" i="12"/>
  <c r="C115" i="12"/>
  <c r="C114" i="12"/>
  <c r="C113" i="12"/>
  <c r="C112" i="12"/>
  <c r="C111" i="12"/>
  <c r="C110" i="12"/>
  <c r="C109" i="12"/>
  <c r="C108" i="12"/>
  <c r="C107" i="12"/>
  <c r="C105" i="12"/>
  <c r="C106" i="12" s="1"/>
  <c r="C104" i="12"/>
  <c r="C103" i="12"/>
  <c r="C102" i="12"/>
  <c r="C101" i="12"/>
  <c r="C100" i="12"/>
  <c r="C99" i="12"/>
  <c r="C98" i="12"/>
  <c r="C97" i="12"/>
  <c r="C96" i="12"/>
  <c r="C95" i="12"/>
  <c r="C93" i="12"/>
  <c r="C94" i="12" s="1"/>
  <c r="C92" i="12"/>
  <c r="C91" i="12"/>
  <c r="C90" i="12"/>
  <c r="C89" i="12"/>
  <c r="C88" i="12"/>
  <c r="C87" i="12"/>
  <c r="C86" i="12"/>
  <c r="C85" i="12"/>
  <c r="C84" i="12"/>
  <c r="C83" i="12"/>
  <c r="C81" i="12"/>
  <c r="C82" i="12" s="1"/>
  <c r="C80" i="12"/>
  <c r="C79" i="12"/>
  <c r="C78" i="12"/>
  <c r="C77" i="12"/>
  <c r="C76" i="12"/>
  <c r="C75" i="12"/>
  <c r="C74" i="12"/>
  <c r="C73" i="12"/>
  <c r="C72" i="12"/>
  <c r="C71" i="12"/>
  <c r="C69" i="12"/>
  <c r="C70" i="12" s="1"/>
  <c r="C68" i="12"/>
  <c r="C67" i="12"/>
  <c r="C66" i="12"/>
  <c r="C65" i="12"/>
  <c r="C64" i="12"/>
  <c r="C63" i="12"/>
  <c r="C62" i="12"/>
  <c r="C61" i="12"/>
  <c r="C60" i="12"/>
  <c r="C59" i="12"/>
  <c r="C57" i="12"/>
  <c r="C58" i="12" s="1"/>
  <c r="C56" i="12"/>
  <c r="C55" i="12"/>
  <c r="C54" i="12"/>
  <c r="C53" i="12"/>
  <c r="C52" i="12"/>
  <c r="C51" i="12"/>
  <c r="C50" i="12"/>
  <c r="C49" i="12"/>
  <c r="C48" i="12"/>
  <c r="C47" i="12"/>
  <c r="C45" i="12"/>
  <c r="C46" i="12" s="1"/>
  <c r="C44" i="12"/>
  <c r="C43" i="12"/>
  <c r="C42" i="12"/>
  <c r="C41" i="12"/>
  <c r="C40" i="12"/>
  <c r="C39" i="12"/>
  <c r="C38" i="12"/>
  <c r="C37" i="12"/>
  <c r="C36" i="12"/>
  <c r="C35" i="12"/>
  <c r="C33" i="12"/>
  <c r="C34" i="12" s="1"/>
  <c r="C32" i="12"/>
  <c r="C31" i="12"/>
  <c r="C30" i="12"/>
  <c r="C29" i="12"/>
  <c r="C28" i="12"/>
  <c r="C27" i="12"/>
  <c r="C26" i="12"/>
  <c r="C25" i="12"/>
  <c r="C24" i="12"/>
  <c r="C23" i="12"/>
  <c r="C21" i="12"/>
  <c r="C22" i="12" s="1"/>
  <c r="C20" i="12"/>
  <c r="C19" i="12"/>
  <c r="C18" i="12"/>
  <c r="C17" i="12"/>
  <c r="C16" i="12"/>
  <c r="C15" i="12"/>
  <c r="C14" i="12"/>
  <c r="C13" i="12"/>
  <c r="C12" i="12"/>
  <c r="C11" i="12"/>
  <c r="D104" i="11"/>
  <c r="E104" i="11" s="1"/>
  <c r="G104" i="11" s="1"/>
  <c r="H104" i="11" s="1"/>
  <c r="D105" i="11"/>
  <c r="E105" i="11" s="1"/>
  <c r="G105" i="11" s="1"/>
  <c r="H105" i="11" s="1"/>
  <c r="D106" i="11"/>
  <c r="E106" i="11" s="1"/>
  <c r="G106" i="11" s="1"/>
  <c r="H106" i="11" s="1"/>
  <c r="D95" i="11"/>
  <c r="E95" i="11" s="1"/>
  <c r="G95" i="11" s="1"/>
  <c r="H95" i="11" s="1"/>
  <c r="D96" i="11"/>
  <c r="E96" i="11" s="1"/>
  <c r="G96" i="11" s="1"/>
  <c r="H96" i="11" s="1"/>
  <c r="D97" i="11"/>
  <c r="E97" i="11" s="1"/>
  <c r="G97" i="11" s="1"/>
  <c r="H97" i="11" s="1"/>
  <c r="D98" i="11"/>
  <c r="E98" i="11" s="1"/>
  <c r="G98" i="11" s="1"/>
  <c r="H98" i="11" s="1"/>
  <c r="D99" i="11"/>
  <c r="E99" i="11" s="1"/>
  <c r="G99" i="11" s="1"/>
  <c r="H99" i="11" s="1"/>
  <c r="D100" i="11"/>
  <c r="E100" i="11" s="1"/>
  <c r="G100" i="11" s="1"/>
  <c r="H100" i="11" s="1"/>
  <c r="D101" i="11"/>
  <c r="E101" i="11" s="1"/>
  <c r="G101" i="11" s="1"/>
  <c r="H101" i="11" s="1"/>
  <c r="D102" i="11"/>
  <c r="E102" i="11" s="1"/>
  <c r="G102" i="11" s="1"/>
  <c r="H102" i="11" s="1"/>
  <c r="D103" i="11"/>
  <c r="E103" i="11" s="1"/>
  <c r="G103" i="11" s="1"/>
  <c r="H103" i="11" s="1"/>
  <c r="C118" i="11"/>
  <c r="C106" i="11"/>
  <c r="C94" i="11"/>
  <c r="C82" i="11"/>
  <c r="C70" i="11"/>
  <c r="C58" i="11"/>
  <c r="C46" i="11"/>
  <c r="E95" i="10"/>
  <c r="G95" i="10" s="1"/>
  <c r="H95" i="10" s="1"/>
  <c r="E98" i="10"/>
  <c r="G98" i="10" s="1"/>
  <c r="H98" i="10" s="1"/>
  <c r="E102" i="10"/>
  <c r="G102" i="10" s="1"/>
  <c r="H102" i="10" s="1"/>
  <c r="E103" i="10"/>
  <c r="G103" i="10" s="1"/>
  <c r="H103" i="10" s="1"/>
  <c r="C105" i="10"/>
  <c r="C104" i="10"/>
  <c r="C105" i="15" s="1"/>
  <c r="E105" i="15" s="1"/>
  <c r="C103" i="10"/>
  <c r="C104" i="15" s="1"/>
  <c r="E104" i="15" s="1"/>
  <c r="C102" i="10"/>
  <c r="C103" i="15" s="1"/>
  <c r="E103" i="15" s="1"/>
  <c r="I103" i="15" s="1"/>
  <c r="C101" i="10"/>
  <c r="E101" i="10" s="1"/>
  <c r="G101" i="10" s="1"/>
  <c r="H101" i="10" s="1"/>
  <c r="C100" i="10"/>
  <c r="C101" i="15" s="1"/>
  <c r="E101" i="15" s="1"/>
  <c r="C99" i="10"/>
  <c r="C100" i="15" s="1"/>
  <c r="E100" i="15" s="1"/>
  <c r="C98" i="10"/>
  <c r="C99" i="15" s="1"/>
  <c r="E99" i="15" s="1"/>
  <c r="I99" i="15" s="1"/>
  <c r="C97" i="10"/>
  <c r="E97" i="10" s="1"/>
  <c r="G97" i="10" s="1"/>
  <c r="H97" i="10" s="1"/>
  <c r="C96" i="10"/>
  <c r="C97" i="15" s="1"/>
  <c r="E97" i="15" s="1"/>
  <c r="C95" i="10"/>
  <c r="C96" i="15" s="1"/>
  <c r="E96" i="15" s="1"/>
  <c r="D11" i="11"/>
  <c r="E11" i="11" s="1"/>
  <c r="G11" i="11" s="1"/>
  <c r="H11" i="11" s="1"/>
  <c r="D12" i="11"/>
  <c r="E12" i="11" s="1"/>
  <c r="D13" i="11"/>
  <c r="E13" i="11" s="1"/>
  <c r="D14" i="11"/>
  <c r="E14" i="11" s="1"/>
  <c r="D15" i="11"/>
  <c r="E15" i="11" s="1"/>
  <c r="D16" i="11"/>
  <c r="E16" i="11" s="1"/>
  <c r="G16" i="11" s="1"/>
  <c r="H16" i="11" s="1"/>
  <c r="D17" i="11"/>
  <c r="E17" i="11" s="1"/>
  <c r="G17" i="11" s="1"/>
  <c r="H17" i="11" s="1"/>
  <c r="D18" i="11"/>
  <c r="E18" i="11" s="1"/>
  <c r="G18" i="11" s="1"/>
  <c r="H18" i="11" s="1"/>
  <c r="D19" i="11"/>
  <c r="E19" i="11" s="1"/>
  <c r="G19" i="11" s="1"/>
  <c r="H19" i="11" s="1"/>
  <c r="D20" i="11"/>
  <c r="E20" i="11" s="1"/>
  <c r="G20" i="11" s="1"/>
  <c r="H20" i="11" s="1"/>
  <c r="D21" i="11"/>
  <c r="E21" i="11" s="1"/>
  <c r="G21" i="11" s="1"/>
  <c r="H21" i="11" s="1"/>
  <c r="D22" i="11"/>
  <c r="E22" i="11" s="1"/>
  <c r="D23" i="11"/>
  <c r="E23" i="11" s="1"/>
  <c r="D24" i="11"/>
  <c r="E24" i="11" s="1"/>
  <c r="D25" i="11"/>
  <c r="E25" i="11" s="1"/>
  <c r="D26" i="11"/>
  <c r="E26" i="11" s="1"/>
  <c r="D27" i="11"/>
  <c r="E27" i="11" s="1"/>
  <c r="D28" i="11"/>
  <c r="E28" i="11" s="1"/>
  <c r="D29" i="11"/>
  <c r="E29" i="11" s="1"/>
  <c r="D30" i="11"/>
  <c r="E30" i="11" s="1"/>
  <c r="D31" i="11"/>
  <c r="E31" i="11" s="1"/>
  <c r="D32" i="11"/>
  <c r="E32" i="11" s="1"/>
  <c r="G32" i="11" s="1"/>
  <c r="D33" i="11"/>
  <c r="E33" i="11" s="1"/>
  <c r="G33" i="11" s="1"/>
  <c r="D34" i="11"/>
  <c r="E34" i="11" s="1"/>
  <c r="D35" i="11"/>
  <c r="E35" i="11" s="1"/>
  <c r="D36" i="11"/>
  <c r="E36" i="11" s="1"/>
  <c r="D37" i="11"/>
  <c r="E37" i="11" s="1"/>
  <c r="D38" i="11"/>
  <c r="E38" i="11" s="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D47" i="11"/>
  <c r="E47" i="11" s="1"/>
  <c r="G47" i="11" s="1"/>
  <c r="D48" i="11"/>
  <c r="E48" i="11" s="1"/>
  <c r="G48" i="11" s="1"/>
  <c r="D49" i="11"/>
  <c r="E49" i="11" s="1"/>
  <c r="D50" i="11"/>
  <c r="E50" i="11" s="1"/>
  <c r="D51" i="11"/>
  <c r="E51" i="11" s="1"/>
  <c r="D52" i="11"/>
  <c r="E52" i="11" s="1"/>
  <c r="D53" i="11"/>
  <c r="E53" i="11" s="1"/>
  <c r="D54" i="11"/>
  <c r="E54" i="11" s="1"/>
  <c r="D55" i="11"/>
  <c r="E55" i="11" s="1"/>
  <c r="D56" i="11"/>
  <c r="E56" i="11" s="1"/>
  <c r="D57" i="11"/>
  <c r="E57" i="11" s="1"/>
  <c r="D58" i="11"/>
  <c r="E58" i="11" s="1"/>
  <c r="D59" i="11"/>
  <c r="E59" i="11" s="1"/>
  <c r="D60" i="11"/>
  <c r="E60" i="11" s="1"/>
  <c r="D61" i="11"/>
  <c r="E61" i="11" s="1"/>
  <c r="D62" i="11"/>
  <c r="E62" i="11" s="1"/>
  <c r="D63" i="11"/>
  <c r="E63" i="11" s="1"/>
  <c r="D64" i="11"/>
  <c r="E64" i="11" s="1"/>
  <c r="D65" i="11"/>
  <c r="E65" i="11" s="1"/>
  <c r="D66" i="11"/>
  <c r="E66" i="11" s="1"/>
  <c r="D67" i="11"/>
  <c r="E67" i="11" s="1"/>
  <c r="D68" i="11"/>
  <c r="E68" i="11" s="1"/>
  <c r="D69" i="11"/>
  <c r="E69" i="11" s="1"/>
  <c r="D70" i="11"/>
  <c r="D71" i="11"/>
  <c r="E71" i="11" s="1"/>
  <c r="D72" i="11"/>
  <c r="E72" i="11" s="1"/>
  <c r="D73" i="11"/>
  <c r="E73" i="11" s="1"/>
  <c r="D74" i="11"/>
  <c r="E74" i="11" s="1"/>
  <c r="D75" i="11"/>
  <c r="E75" i="11" s="1"/>
  <c r="D76" i="11"/>
  <c r="E76" i="11" s="1"/>
  <c r="D77" i="11"/>
  <c r="E77" i="11" s="1"/>
  <c r="D78" i="11"/>
  <c r="E78" i="11" s="1"/>
  <c r="D79" i="11"/>
  <c r="E79" i="11" s="1"/>
  <c r="D80" i="11"/>
  <c r="E80" i="11" s="1"/>
  <c r="D81" i="11"/>
  <c r="E81" i="11" s="1"/>
  <c r="D82" i="11"/>
  <c r="E82" i="11" s="1"/>
  <c r="D83" i="11"/>
  <c r="E83" i="11" s="1"/>
  <c r="D84" i="11"/>
  <c r="E84" i="11" s="1"/>
  <c r="D85" i="11"/>
  <c r="E85" i="11" s="1"/>
  <c r="D86" i="11"/>
  <c r="E86" i="11" s="1"/>
  <c r="D87" i="11"/>
  <c r="E87" i="11" s="1"/>
  <c r="D88" i="11"/>
  <c r="E88" i="11" s="1"/>
  <c r="D89" i="11"/>
  <c r="E89" i="11" s="1"/>
  <c r="D90" i="11"/>
  <c r="E90" i="11" s="1"/>
  <c r="D91" i="11"/>
  <c r="E91" i="11" s="1"/>
  <c r="D92" i="11"/>
  <c r="E92" i="11" s="1"/>
  <c r="D93" i="11"/>
  <c r="E93" i="11" s="1"/>
  <c r="D94" i="11"/>
  <c r="D107" i="11"/>
  <c r="E107" i="11" s="1"/>
  <c r="D108" i="11"/>
  <c r="E108" i="11" s="1"/>
  <c r="D109" i="11"/>
  <c r="E109" i="11" s="1"/>
  <c r="G109" i="11" s="1"/>
  <c r="D110" i="11"/>
  <c r="E110" i="11" s="1"/>
  <c r="G110" i="11" s="1"/>
  <c r="D111" i="11"/>
  <c r="E111" i="11" s="1"/>
  <c r="G111" i="11" s="1"/>
  <c r="D112" i="11"/>
  <c r="E112" i="11" s="1"/>
  <c r="D113" i="11"/>
  <c r="E113" i="11" s="1"/>
  <c r="D114" i="11"/>
  <c r="E114" i="11" s="1"/>
  <c r="D115" i="11"/>
  <c r="E115" i="11" s="1"/>
  <c r="D116" i="11"/>
  <c r="E116" i="11" s="1"/>
  <c r="D117" i="11"/>
  <c r="E117" i="11" s="1"/>
  <c r="D118" i="11"/>
  <c r="E106" i="15" l="1"/>
  <c r="I106" i="15" s="1"/>
  <c r="E98" i="15"/>
  <c r="G98" i="15" s="1"/>
  <c r="H98" i="15" s="1"/>
  <c r="G96" i="15"/>
  <c r="H96" i="15" s="1"/>
  <c r="I96" i="15"/>
  <c r="G100" i="15"/>
  <c r="H100" i="15" s="1"/>
  <c r="I100" i="15"/>
  <c r="G104" i="15"/>
  <c r="H104" i="15" s="1"/>
  <c r="I104" i="15"/>
  <c r="G106" i="15"/>
  <c r="H106" i="15" s="1"/>
  <c r="I97" i="15"/>
  <c r="G97" i="15"/>
  <c r="H97" i="15" s="1"/>
  <c r="I101" i="15"/>
  <c r="G101" i="15"/>
  <c r="H101" i="15" s="1"/>
  <c r="I105" i="15"/>
  <c r="G105" i="15"/>
  <c r="H105" i="15" s="1"/>
  <c r="G102" i="15"/>
  <c r="H102" i="15" s="1"/>
  <c r="I102" i="15"/>
  <c r="G103" i="15"/>
  <c r="H103" i="15" s="1"/>
  <c r="J103" i="15" s="1"/>
  <c r="C106" i="10"/>
  <c r="E105" i="10"/>
  <c r="G105" i="10" s="1"/>
  <c r="H105" i="10" s="1"/>
  <c r="E99" i="10"/>
  <c r="G99" i="10" s="1"/>
  <c r="H99" i="10" s="1"/>
  <c r="E106" i="12"/>
  <c r="G106" i="12" s="1"/>
  <c r="H106" i="12" s="1"/>
  <c r="G99" i="15"/>
  <c r="H99" i="15" s="1"/>
  <c r="J99" i="15" s="1"/>
  <c r="E118" i="11"/>
  <c r="E94" i="11"/>
  <c r="G94" i="11" s="1"/>
  <c r="H94" i="11" s="1"/>
  <c r="E70" i="11"/>
  <c r="G70" i="11" s="1"/>
  <c r="H70" i="11" s="1"/>
  <c r="E46" i="11"/>
  <c r="G46" i="11" s="1"/>
  <c r="H46" i="11" s="1"/>
  <c r="E104" i="10"/>
  <c r="G104" i="10" s="1"/>
  <c r="H104" i="10" s="1"/>
  <c r="E100" i="10"/>
  <c r="G100" i="10" s="1"/>
  <c r="H100" i="10" s="1"/>
  <c r="E96" i="10"/>
  <c r="G96" i="10" s="1"/>
  <c r="H96" i="10" s="1"/>
  <c r="E105" i="12"/>
  <c r="G105" i="12" s="1"/>
  <c r="H105" i="12" s="1"/>
  <c r="E103" i="12"/>
  <c r="G103" i="12" s="1"/>
  <c r="H103" i="12" s="1"/>
  <c r="E101" i="12"/>
  <c r="G101" i="12" s="1"/>
  <c r="H101" i="12" s="1"/>
  <c r="E99" i="12"/>
  <c r="G99" i="12" s="1"/>
  <c r="H99" i="12" s="1"/>
  <c r="E97" i="12"/>
  <c r="G97" i="12" s="1"/>
  <c r="H97" i="12" s="1"/>
  <c r="E95" i="12"/>
  <c r="G95" i="12" s="1"/>
  <c r="H95" i="12" s="1"/>
  <c r="G116" i="11"/>
  <c r="H116" i="11" s="1"/>
  <c r="G114" i="11"/>
  <c r="H114" i="11" s="1"/>
  <c r="G117" i="11"/>
  <c r="H117" i="11" s="1"/>
  <c r="G115" i="11"/>
  <c r="H115" i="11" s="1"/>
  <c r="G113" i="11"/>
  <c r="H113" i="11" s="1"/>
  <c r="G118" i="11"/>
  <c r="H118" i="11" s="1"/>
  <c r="G112" i="11"/>
  <c r="H112" i="11" s="1"/>
  <c r="H110" i="11"/>
  <c r="G108" i="11"/>
  <c r="H108" i="11" s="1"/>
  <c r="G92" i="11"/>
  <c r="H92" i="11" s="1"/>
  <c r="G90" i="11"/>
  <c r="H90" i="11" s="1"/>
  <c r="G88" i="11"/>
  <c r="H88" i="11" s="1"/>
  <c r="G86" i="11"/>
  <c r="H86" i="11" s="1"/>
  <c r="G84" i="11"/>
  <c r="H84" i="11" s="1"/>
  <c r="G82" i="11"/>
  <c r="H82" i="11" s="1"/>
  <c r="G80" i="11"/>
  <c r="H80" i="11" s="1"/>
  <c r="G78" i="11"/>
  <c r="H78" i="11" s="1"/>
  <c r="G76" i="11"/>
  <c r="H76" i="11" s="1"/>
  <c r="G74" i="11"/>
  <c r="H74" i="11" s="1"/>
  <c r="G72" i="11"/>
  <c r="H72" i="11" s="1"/>
  <c r="H111" i="11"/>
  <c r="H109" i="11"/>
  <c r="G107" i="11"/>
  <c r="H107" i="11" s="1"/>
  <c r="G93" i="11"/>
  <c r="H93" i="11" s="1"/>
  <c r="G91" i="11"/>
  <c r="H91" i="11" s="1"/>
  <c r="G89" i="11"/>
  <c r="H89" i="11" s="1"/>
  <c r="G87" i="11"/>
  <c r="H87" i="11" s="1"/>
  <c r="G85" i="11"/>
  <c r="H85" i="11" s="1"/>
  <c r="G83" i="11"/>
  <c r="H83" i="11" s="1"/>
  <c r="G81" i="11"/>
  <c r="H81" i="11" s="1"/>
  <c r="G79" i="11"/>
  <c r="H79" i="11" s="1"/>
  <c r="G77" i="11"/>
  <c r="H77" i="11" s="1"/>
  <c r="G75" i="11"/>
  <c r="H75" i="11" s="1"/>
  <c r="G73" i="11"/>
  <c r="H73" i="11" s="1"/>
  <c r="G71" i="11"/>
  <c r="H71" i="11" s="1"/>
  <c r="G69" i="11"/>
  <c r="H69" i="11" s="1"/>
  <c r="G67" i="11"/>
  <c r="H67" i="11" s="1"/>
  <c r="G64" i="11"/>
  <c r="H64" i="11" s="1"/>
  <c r="G62" i="11"/>
  <c r="H62" i="11" s="1"/>
  <c r="G60" i="11"/>
  <c r="H60" i="11" s="1"/>
  <c r="G58" i="11"/>
  <c r="H58" i="11" s="1"/>
  <c r="G56" i="11"/>
  <c r="H56" i="11" s="1"/>
  <c r="G54" i="11"/>
  <c r="H54" i="11" s="1"/>
  <c r="G52" i="11"/>
  <c r="H52" i="11" s="1"/>
  <c r="G50" i="11"/>
  <c r="H50" i="11" s="1"/>
  <c r="G68" i="11"/>
  <c r="H68" i="11" s="1"/>
  <c r="G66" i="11"/>
  <c r="H66" i="11" s="1"/>
  <c r="G65" i="11"/>
  <c r="H65" i="11" s="1"/>
  <c r="G63" i="11"/>
  <c r="H63" i="11" s="1"/>
  <c r="G61" i="11"/>
  <c r="H61" i="11" s="1"/>
  <c r="G59" i="11"/>
  <c r="H59" i="11" s="1"/>
  <c r="G57" i="11"/>
  <c r="H57" i="11" s="1"/>
  <c r="G55" i="11"/>
  <c r="H55" i="11" s="1"/>
  <c r="G53" i="11"/>
  <c r="H53" i="11" s="1"/>
  <c r="G51" i="11"/>
  <c r="H51" i="11" s="1"/>
  <c r="G49" i="11"/>
  <c r="H49" i="11" s="1"/>
  <c r="H47" i="11"/>
  <c r="G45" i="11"/>
  <c r="H45" i="11" s="1"/>
  <c r="G43" i="11"/>
  <c r="H43" i="11" s="1"/>
  <c r="G41" i="11"/>
  <c r="H41" i="11" s="1"/>
  <c r="G39" i="11"/>
  <c r="H39" i="11" s="1"/>
  <c r="G37" i="11"/>
  <c r="H37" i="11" s="1"/>
  <c r="G35" i="11"/>
  <c r="H35" i="11" s="1"/>
  <c r="H48" i="11"/>
  <c r="G44" i="11"/>
  <c r="H44" i="11" s="1"/>
  <c r="G42" i="11"/>
  <c r="H42" i="11" s="1"/>
  <c r="G40" i="11"/>
  <c r="H40" i="11" s="1"/>
  <c r="G38" i="11"/>
  <c r="H38" i="11" s="1"/>
  <c r="G36" i="11"/>
  <c r="H36" i="11" s="1"/>
  <c r="G34" i="11"/>
  <c r="H34" i="11" s="1"/>
  <c r="H32" i="11"/>
  <c r="G30" i="11"/>
  <c r="H30" i="11" s="1"/>
  <c r="G28" i="11"/>
  <c r="H28" i="11" s="1"/>
  <c r="G26" i="11"/>
  <c r="H26" i="11" s="1"/>
  <c r="G24" i="11"/>
  <c r="H24" i="11" s="1"/>
  <c r="G22" i="11"/>
  <c r="H22" i="11" s="1"/>
  <c r="H33" i="11"/>
  <c r="G31" i="11"/>
  <c r="H31" i="11" s="1"/>
  <c r="G29" i="11"/>
  <c r="H29" i="11" s="1"/>
  <c r="G27" i="11"/>
  <c r="H27" i="11" s="1"/>
  <c r="G25" i="11"/>
  <c r="H25" i="11" s="1"/>
  <c r="G23" i="11"/>
  <c r="H23" i="11" s="1"/>
  <c r="G15" i="11"/>
  <c r="H15" i="11" s="1"/>
  <c r="G14" i="11"/>
  <c r="H14" i="11" s="1"/>
  <c r="G13" i="11"/>
  <c r="H13" i="11" s="1"/>
  <c r="G12" i="11"/>
  <c r="H12" i="11" s="1"/>
  <c r="I98" i="15" l="1"/>
  <c r="P103" i="15"/>
  <c r="R103" i="15" s="1"/>
  <c r="L103" i="15"/>
  <c r="S103" i="15"/>
  <c r="U103" i="15" s="1"/>
  <c r="V103" i="15"/>
  <c r="X103" i="15" s="1"/>
  <c r="J102" i="15"/>
  <c r="V102" i="15" s="1"/>
  <c r="X102" i="15" s="1"/>
  <c r="J98" i="15"/>
  <c r="V98" i="15" s="1"/>
  <c r="X98" i="15" s="1"/>
  <c r="J106" i="15"/>
  <c r="S106" i="15" s="1"/>
  <c r="U106" i="15" s="1"/>
  <c r="J104" i="15"/>
  <c r="S104" i="15" s="1"/>
  <c r="U104" i="15" s="1"/>
  <c r="J100" i="15"/>
  <c r="J96" i="15"/>
  <c r="V96" i="15" s="1"/>
  <c r="X96" i="15" s="1"/>
  <c r="P99" i="15"/>
  <c r="R99" i="15" s="1"/>
  <c r="M99" i="15"/>
  <c r="Y99" i="15" s="1"/>
  <c r="AA99" i="15" s="1"/>
  <c r="L99" i="15"/>
  <c r="V99" i="15"/>
  <c r="X99" i="15" s="1"/>
  <c r="S99" i="15"/>
  <c r="U99" i="15" s="1"/>
  <c r="C107" i="15"/>
  <c r="E107" i="15" s="1"/>
  <c r="E106" i="10"/>
  <c r="G106" i="10" s="1"/>
  <c r="H106" i="10" s="1"/>
  <c r="S96" i="15"/>
  <c r="U96" i="15" s="1"/>
  <c r="V100" i="15"/>
  <c r="X100" i="15" s="1"/>
  <c r="M103" i="15"/>
  <c r="Y103" i="15" s="1"/>
  <c r="AA103" i="15" s="1"/>
  <c r="J105" i="15"/>
  <c r="J101" i="15"/>
  <c r="J97" i="15"/>
  <c r="O103" i="15" l="1"/>
  <c r="V104" i="15"/>
  <c r="X104" i="15" s="1"/>
  <c r="S98" i="15"/>
  <c r="U98" i="15" s="1"/>
  <c r="O99" i="15"/>
  <c r="L100" i="15"/>
  <c r="M100" i="15"/>
  <c r="P100" i="15"/>
  <c r="R100" i="15" s="1"/>
  <c r="L106" i="15"/>
  <c r="P106" i="15"/>
  <c r="R106" i="15" s="1"/>
  <c r="M106" i="15"/>
  <c r="L102" i="15"/>
  <c r="M102" i="15"/>
  <c r="P102" i="15"/>
  <c r="R102" i="15" s="1"/>
  <c r="V106" i="15"/>
  <c r="X106" i="15" s="1"/>
  <c r="S102" i="15"/>
  <c r="U102" i="15" s="1"/>
  <c r="S100" i="15"/>
  <c r="U100" i="15" s="1"/>
  <c r="L96" i="15"/>
  <c r="M96" i="15"/>
  <c r="P96" i="15"/>
  <c r="R96" i="15" s="1"/>
  <c r="L104" i="15"/>
  <c r="P104" i="15"/>
  <c r="R104" i="15" s="1"/>
  <c r="M104" i="15"/>
  <c r="L98" i="15"/>
  <c r="M98" i="15"/>
  <c r="P98" i="15"/>
  <c r="R98" i="15" s="1"/>
  <c r="P101" i="15"/>
  <c r="R101" i="15" s="1"/>
  <c r="M101" i="15"/>
  <c r="L101" i="15"/>
  <c r="V101" i="15"/>
  <c r="X101" i="15" s="1"/>
  <c r="S101" i="15"/>
  <c r="U101" i="15" s="1"/>
  <c r="I107" i="15"/>
  <c r="G107" i="15"/>
  <c r="H107" i="15" s="1"/>
  <c r="P97" i="15"/>
  <c r="R97" i="15" s="1"/>
  <c r="M97" i="15"/>
  <c r="L97" i="15"/>
  <c r="V97" i="15"/>
  <c r="X97" i="15" s="1"/>
  <c r="S97" i="15"/>
  <c r="U97" i="15" s="1"/>
  <c r="P105" i="15"/>
  <c r="R105" i="15" s="1"/>
  <c r="M105" i="15"/>
  <c r="L105" i="15"/>
  <c r="V105" i="15"/>
  <c r="X105" i="15" s="1"/>
  <c r="S105" i="15"/>
  <c r="U105" i="15" s="1"/>
  <c r="J107" i="15" l="1"/>
  <c r="P107" i="15" s="1"/>
  <c r="R107" i="15" s="1"/>
  <c r="Y98" i="15"/>
  <c r="AA98" i="15" s="1"/>
  <c r="O98" i="15"/>
  <c r="O104" i="15"/>
  <c r="Y104" i="15"/>
  <c r="AA104" i="15" s="1"/>
  <c r="O96" i="15"/>
  <c r="Y96" i="15"/>
  <c r="AA96" i="15" s="1"/>
  <c r="O102" i="15"/>
  <c r="Y102" i="15"/>
  <c r="AA102" i="15" s="1"/>
  <c r="Y106" i="15"/>
  <c r="AA106" i="15" s="1"/>
  <c r="O106" i="15"/>
  <c r="O100" i="15"/>
  <c r="Y100" i="15"/>
  <c r="AA100" i="15" s="1"/>
  <c r="Y105" i="15"/>
  <c r="AA105" i="15" s="1"/>
  <c r="O105" i="15"/>
  <c r="Y101" i="15"/>
  <c r="AA101" i="15" s="1"/>
  <c r="O101" i="15"/>
  <c r="Y97" i="15"/>
  <c r="AA97" i="15" s="1"/>
  <c r="O97" i="15"/>
  <c r="V107" i="15" l="1"/>
  <c r="X107" i="15" s="1"/>
  <c r="M107" i="15"/>
  <c r="Y107" i="15" s="1"/>
  <c r="AA107" i="15" s="1"/>
  <c r="S107" i="15"/>
  <c r="U107" i="15" s="1"/>
  <c r="L107" i="15"/>
  <c r="O107" i="15" l="1"/>
  <c r="E95" i="9"/>
  <c r="G95" i="9" s="1"/>
  <c r="H95" i="9" s="1"/>
  <c r="E96" i="9"/>
  <c r="G96" i="9" s="1"/>
  <c r="H96" i="9" s="1"/>
  <c r="E97" i="9"/>
  <c r="G97" i="9" s="1"/>
  <c r="H97" i="9" s="1"/>
  <c r="E98" i="9"/>
  <c r="G98" i="9" s="1"/>
  <c r="H98" i="9" s="1"/>
  <c r="E99" i="9"/>
  <c r="G99" i="9" s="1"/>
  <c r="H99" i="9" s="1"/>
  <c r="E100" i="9"/>
  <c r="G100" i="9" s="1"/>
  <c r="H100" i="9" s="1"/>
  <c r="E101" i="9"/>
  <c r="G101" i="9" s="1"/>
  <c r="H101" i="9" s="1"/>
  <c r="E102" i="9"/>
  <c r="G102" i="9" s="1"/>
  <c r="H102" i="9" s="1"/>
  <c r="E103" i="9"/>
  <c r="G103" i="9" s="1"/>
  <c r="H103" i="9" s="1"/>
  <c r="E104" i="9"/>
  <c r="G104" i="9" s="1"/>
  <c r="H104" i="9" s="1"/>
  <c r="E105" i="9"/>
  <c r="G105" i="9" s="1"/>
  <c r="H105" i="9" s="1"/>
  <c r="E106" i="9"/>
  <c r="G106" i="9" s="1"/>
  <c r="H106" i="9" s="1"/>
  <c r="N134" i="9"/>
  <c r="C118" i="9"/>
  <c r="C106" i="9"/>
  <c r="E107" i="9" l="1"/>
  <c r="G107" i="9" s="1"/>
  <c r="H107" i="9" s="1"/>
  <c r="C70" i="9" l="1"/>
  <c r="C58" i="9"/>
  <c r="C94" i="9"/>
  <c r="C107" i="10" l="1"/>
  <c r="C108" i="10"/>
  <c r="C109" i="10"/>
  <c r="C110" i="10"/>
  <c r="C111" i="10"/>
  <c r="C112" i="10"/>
  <c r="C113" i="10"/>
  <c r="C114" i="10"/>
  <c r="C115" i="10"/>
  <c r="C116" i="10"/>
  <c r="C117" i="10"/>
  <c r="C46" i="9"/>
  <c r="C82" i="9"/>
  <c r="Y131" i="10" l="1"/>
  <c r="Y130" i="10"/>
  <c r="Y129" i="10"/>
  <c r="Y128" i="10"/>
  <c r="Y127" i="10"/>
  <c r="Y126" i="10"/>
  <c r="Y125" i="10"/>
  <c r="Y124" i="10"/>
  <c r="Y123" i="10"/>
  <c r="Y122" i="10"/>
  <c r="Y121" i="10"/>
  <c r="Y120" i="10"/>
  <c r="N125" i="15" l="1"/>
  <c r="Q125" i="15"/>
  <c r="T125" i="15"/>
  <c r="W125" i="15"/>
  <c r="Z125" i="15"/>
  <c r="N126" i="15"/>
  <c r="Q126" i="15"/>
  <c r="T126" i="15"/>
  <c r="W126" i="15"/>
  <c r="Z126" i="15"/>
  <c r="N127" i="15"/>
  <c r="Q127" i="15"/>
  <c r="T127" i="15"/>
  <c r="W127" i="15"/>
  <c r="Z127" i="15"/>
  <c r="N128" i="15"/>
  <c r="Q128" i="15"/>
  <c r="T128" i="15"/>
  <c r="W128" i="15"/>
  <c r="Z128" i="15"/>
  <c r="N129" i="15"/>
  <c r="Q129" i="15"/>
  <c r="T129" i="15"/>
  <c r="W129" i="15"/>
  <c r="Z129" i="15"/>
  <c r="N130" i="15"/>
  <c r="Q130" i="15"/>
  <c r="T130" i="15"/>
  <c r="W130" i="15"/>
  <c r="Z130" i="15"/>
  <c r="N131" i="15"/>
  <c r="Q131" i="15"/>
  <c r="T131" i="15"/>
  <c r="W131" i="15"/>
  <c r="Z131" i="15"/>
  <c r="N132" i="15"/>
  <c r="Q132" i="15"/>
  <c r="T132" i="15"/>
  <c r="W132" i="15"/>
  <c r="Z132" i="15"/>
  <c r="C122" i="11" l="1"/>
  <c r="C123" i="11"/>
  <c r="C124" i="11"/>
  <c r="C125" i="11"/>
  <c r="C126" i="11"/>
  <c r="C127" i="11"/>
  <c r="C128" i="11"/>
  <c r="C129" i="11"/>
  <c r="C130" i="11"/>
  <c r="C131" i="11"/>
  <c r="C121" i="11"/>
  <c r="C13" i="10"/>
  <c r="C14" i="10"/>
  <c r="C15" i="10"/>
  <c r="C16" i="10"/>
  <c r="C17" i="10"/>
  <c r="C18" i="10"/>
  <c r="C19" i="10"/>
  <c r="C20" i="10"/>
  <c r="C21" i="10"/>
  <c r="C22" i="10" s="1"/>
  <c r="C23" i="10"/>
  <c r="C24" i="10"/>
  <c r="C25" i="10"/>
  <c r="C26" i="10"/>
  <c r="C27" i="10"/>
  <c r="C28" i="10"/>
  <c r="C29" i="10"/>
  <c r="C30" i="10"/>
  <c r="C31" i="10"/>
  <c r="C32" i="10"/>
  <c r="C33" i="10"/>
  <c r="C34" i="10" s="1"/>
  <c r="C35" i="10"/>
  <c r="C36" i="10"/>
  <c r="C37" i="10"/>
  <c r="C38" i="10"/>
  <c r="C39" i="10"/>
  <c r="C40" i="10"/>
  <c r="C41" i="10"/>
  <c r="C42" i="10"/>
  <c r="C43" i="10"/>
  <c r="C44" i="10"/>
  <c r="C45" i="10"/>
  <c r="C46" i="10" s="1"/>
  <c r="C47" i="10"/>
  <c r="C48" i="10"/>
  <c r="C49" i="10"/>
  <c r="C50" i="10"/>
  <c r="C51" i="10"/>
  <c r="C52" i="10"/>
  <c r="C53" i="10"/>
  <c r="C54" i="10"/>
  <c r="C55" i="10"/>
  <c r="C56" i="10"/>
  <c r="C57" i="10"/>
  <c r="C58" i="10" s="1"/>
  <c r="C59" i="10"/>
  <c r="C60" i="10"/>
  <c r="C61" i="10"/>
  <c r="C62" i="10"/>
  <c r="C63" i="10"/>
  <c r="C64" i="10"/>
  <c r="C65" i="10"/>
  <c r="C66" i="10"/>
  <c r="C67" i="10"/>
  <c r="C68" i="10"/>
  <c r="C69" i="10"/>
  <c r="C70" i="10" s="1"/>
  <c r="C71" i="10"/>
  <c r="C72" i="10"/>
  <c r="C73" i="10"/>
  <c r="C74" i="10"/>
  <c r="C75" i="10"/>
  <c r="C76" i="10"/>
  <c r="C77" i="10"/>
  <c r="C78" i="10"/>
  <c r="C79" i="10"/>
  <c r="C80" i="10"/>
  <c r="C81" i="10"/>
  <c r="C82" i="10" s="1"/>
  <c r="C83" i="10"/>
  <c r="C84" i="10"/>
  <c r="C85" i="10"/>
  <c r="C86" i="10"/>
  <c r="C87" i="10"/>
  <c r="C88" i="10"/>
  <c r="C89" i="10"/>
  <c r="C90" i="10"/>
  <c r="C91" i="10"/>
  <c r="C92" i="10"/>
  <c r="C93" i="10"/>
  <c r="C94" i="10" s="1"/>
  <c r="C118" i="10"/>
  <c r="C12" i="10"/>
  <c r="C11" i="10"/>
  <c r="N135" i="15"/>
  <c r="C129" i="10" l="1"/>
  <c r="C14" i="15" l="1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3" i="15"/>
  <c r="C12" i="15"/>
  <c r="H8" i="9" l="1"/>
  <c r="H8" i="11" s="1"/>
  <c r="F119" i="9" l="1"/>
  <c r="H8" i="12"/>
  <c r="W7" i="12" s="1"/>
  <c r="H8" i="10"/>
  <c r="F134" i="9"/>
  <c r="E118" i="10" l="1"/>
  <c r="G118" i="10" s="1"/>
  <c r="C126" i="12"/>
  <c r="F134" i="11"/>
  <c r="D12" i="12"/>
  <c r="D11" i="12"/>
  <c r="D119" i="15"/>
  <c r="D118" i="15"/>
  <c r="D117" i="15"/>
  <c r="D116" i="15"/>
  <c r="D115" i="15"/>
  <c r="D114" i="15"/>
  <c r="E114" i="15" s="1"/>
  <c r="I114" i="15" s="1"/>
  <c r="D113" i="15"/>
  <c r="D112" i="15"/>
  <c r="E112" i="15" s="1"/>
  <c r="D111" i="15"/>
  <c r="D110" i="15"/>
  <c r="D109" i="15"/>
  <c r="E108" i="15"/>
  <c r="D95" i="15"/>
  <c r="D94" i="15"/>
  <c r="E94" i="15" s="1"/>
  <c r="G94" i="15" s="1"/>
  <c r="D93" i="15"/>
  <c r="D92" i="15"/>
  <c r="E92" i="15" s="1"/>
  <c r="G92" i="15" s="1"/>
  <c r="D91" i="15"/>
  <c r="D90" i="15"/>
  <c r="D89" i="15"/>
  <c r="D88" i="15"/>
  <c r="D87" i="15"/>
  <c r="D86" i="15"/>
  <c r="D85" i="15"/>
  <c r="D84" i="15"/>
  <c r="E84" i="15" s="1"/>
  <c r="D83" i="15"/>
  <c r="D82" i="15"/>
  <c r="D81" i="15"/>
  <c r="D80" i="15"/>
  <c r="D79" i="15"/>
  <c r="D78" i="15"/>
  <c r="D77" i="15"/>
  <c r="D76" i="15"/>
  <c r="E76" i="15" s="1"/>
  <c r="G76" i="15" s="1"/>
  <c r="H76" i="15" s="1"/>
  <c r="D75" i="15"/>
  <c r="D74" i="15"/>
  <c r="D73" i="15"/>
  <c r="D72" i="15"/>
  <c r="D71" i="15"/>
  <c r="D70" i="15"/>
  <c r="E70" i="15" s="1"/>
  <c r="D69" i="15"/>
  <c r="D68" i="15"/>
  <c r="E68" i="15" s="1"/>
  <c r="D67" i="15"/>
  <c r="D66" i="15"/>
  <c r="D65" i="15"/>
  <c r="D64" i="15"/>
  <c r="E64" i="15" s="1"/>
  <c r="I64" i="15" s="1"/>
  <c r="D63" i="15"/>
  <c r="D62" i="15"/>
  <c r="E62" i="15" s="1"/>
  <c r="I62" i="15" s="1"/>
  <c r="D61" i="15"/>
  <c r="D60" i="15"/>
  <c r="D59" i="15"/>
  <c r="D58" i="15"/>
  <c r="E58" i="15" s="1"/>
  <c r="D57" i="15"/>
  <c r="D56" i="15"/>
  <c r="D55" i="15"/>
  <c r="D54" i="15"/>
  <c r="D53" i="15"/>
  <c r="D52" i="15"/>
  <c r="D51" i="15"/>
  <c r="D50" i="15"/>
  <c r="E50" i="15" s="1"/>
  <c r="D49" i="15"/>
  <c r="D48" i="15"/>
  <c r="D47" i="15"/>
  <c r="D46" i="15"/>
  <c r="E46" i="15" s="1"/>
  <c r="D45" i="15"/>
  <c r="D44" i="15"/>
  <c r="D43" i="15"/>
  <c r="D42" i="15"/>
  <c r="E42" i="15" s="1"/>
  <c r="D41" i="15"/>
  <c r="D40" i="15"/>
  <c r="D39" i="15"/>
  <c r="E39" i="15" s="1"/>
  <c r="D38" i="15"/>
  <c r="E38" i="15" s="1"/>
  <c r="D37" i="15"/>
  <c r="D36" i="15"/>
  <c r="D35" i="15"/>
  <c r="D34" i="15"/>
  <c r="E34" i="15" s="1"/>
  <c r="G34" i="15" s="1"/>
  <c r="D33" i="15"/>
  <c r="D32" i="15"/>
  <c r="E32" i="15" s="1"/>
  <c r="G32" i="15" s="1"/>
  <c r="D31" i="15"/>
  <c r="D30" i="15"/>
  <c r="D29" i="15"/>
  <c r="D28" i="15"/>
  <c r="D27" i="15"/>
  <c r="D26" i="15"/>
  <c r="E26" i="15" s="1"/>
  <c r="G26" i="15" s="1"/>
  <c r="D25" i="15"/>
  <c r="D24" i="15"/>
  <c r="D23" i="15"/>
  <c r="D22" i="15"/>
  <c r="E22" i="15" s="1"/>
  <c r="D21" i="15"/>
  <c r="D20" i="15"/>
  <c r="D19" i="15"/>
  <c r="D18" i="15"/>
  <c r="E18" i="15" s="1"/>
  <c r="D17" i="15"/>
  <c r="D16" i="15"/>
  <c r="D15" i="15"/>
  <c r="D14" i="15"/>
  <c r="D13" i="15"/>
  <c r="D12" i="15"/>
  <c r="E12" i="15" s="1"/>
  <c r="I12" i="15" s="1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E117" i="10"/>
  <c r="G117" i="10" s="1"/>
  <c r="E116" i="10"/>
  <c r="E115" i="10"/>
  <c r="G115" i="10" s="1"/>
  <c r="E114" i="10"/>
  <c r="G114" i="10" s="1"/>
  <c r="H114" i="10" s="1"/>
  <c r="E113" i="10"/>
  <c r="E112" i="10"/>
  <c r="G112" i="10" s="1"/>
  <c r="H112" i="10" s="1"/>
  <c r="E111" i="10"/>
  <c r="E110" i="10"/>
  <c r="G110" i="10" s="1"/>
  <c r="H110" i="10" s="1"/>
  <c r="E109" i="10"/>
  <c r="E108" i="10"/>
  <c r="G108" i="10" s="1"/>
  <c r="E107" i="10"/>
  <c r="G107" i="10" s="1"/>
  <c r="H107" i="10" s="1"/>
  <c r="E94" i="10"/>
  <c r="E93" i="10"/>
  <c r="G93" i="10" s="1"/>
  <c r="E92" i="10"/>
  <c r="G92" i="10" s="1"/>
  <c r="E91" i="10"/>
  <c r="G91" i="10" s="1"/>
  <c r="H91" i="10" s="1"/>
  <c r="E90" i="10"/>
  <c r="E89" i="10"/>
  <c r="G89" i="10" s="1"/>
  <c r="H89" i="10" s="1"/>
  <c r="E88" i="10"/>
  <c r="G88" i="10" s="1"/>
  <c r="H88" i="10" s="1"/>
  <c r="E87" i="10"/>
  <c r="G87" i="10" s="1"/>
  <c r="E86" i="10"/>
  <c r="G86" i="10" s="1"/>
  <c r="H86" i="10" s="1"/>
  <c r="E85" i="10"/>
  <c r="G85" i="10" s="1"/>
  <c r="E84" i="10"/>
  <c r="G84" i="10" s="1"/>
  <c r="H84" i="10" s="1"/>
  <c r="E83" i="10"/>
  <c r="G83" i="10" s="1"/>
  <c r="E82" i="10"/>
  <c r="G82" i="10" s="1"/>
  <c r="H82" i="10" s="1"/>
  <c r="E81" i="10"/>
  <c r="G81" i="10" s="1"/>
  <c r="E80" i="10"/>
  <c r="G80" i="10" s="1"/>
  <c r="H80" i="10" s="1"/>
  <c r="E79" i="10"/>
  <c r="G79" i="10" s="1"/>
  <c r="E78" i="10"/>
  <c r="G78" i="10" s="1"/>
  <c r="H78" i="10" s="1"/>
  <c r="E77" i="10"/>
  <c r="E76" i="10"/>
  <c r="G76" i="10" s="1"/>
  <c r="E75" i="10"/>
  <c r="G75" i="10" s="1"/>
  <c r="H75" i="10" s="1"/>
  <c r="E74" i="10"/>
  <c r="G74" i="10" s="1"/>
  <c r="E73" i="10"/>
  <c r="G73" i="10" s="1"/>
  <c r="H73" i="10" s="1"/>
  <c r="E72" i="10"/>
  <c r="G72" i="10" s="1"/>
  <c r="E71" i="10"/>
  <c r="G71" i="10" s="1"/>
  <c r="H71" i="10" s="1"/>
  <c r="E70" i="10"/>
  <c r="G70" i="10" s="1"/>
  <c r="E69" i="10"/>
  <c r="E68" i="10"/>
  <c r="G68" i="10" s="1"/>
  <c r="H68" i="10" s="1"/>
  <c r="E67" i="10"/>
  <c r="G67" i="10" s="1"/>
  <c r="E66" i="10"/>
  <c r="G66" i="10" s="1"/>
  <c r="H66" i="10" s="1"/>
  <c r="E65" i="10"/>
  <c r="G65" i="10" s="1"/>
  <c r="E64" i="10"/>
  <c r="G64" i="10" s="1"/>
  <c r="H64" i="10" s="1"/>
  <c r="E63" i="10"/>
  <c r="G63" i="10" s="1"/>
  <c r="E62" i="10"/>
  <c r="G62" i="10" s="1"/>
  <c r="H62" i="10" s="1"/>
  <c r="E61" i="10"/>
  <c r="E60" i="10"/>
  <c r="G60" i="10" s="1"/>
  <c r="E59" i="10"/>
  <c r="G59" i="10" s="1"/>
  <c r="H59" i="10" s="1"/>
  <c r="E58" i="10"/>
  <c r="G58" i="10" s="1"/>
  <c r="E57" i="10"/>
  <c r="G57" i="10" s="1"/>
  <c r="E56" i="10"/>
  <c r="G56" i="10" s="1"/>
  <c r="E55" i="10"/>
  <c r="G55" i="10" s="1"/>
  <c r="H55" i="10" s="1"/>
  <c r="E54" i="10"/>
  <c r="E53" i="10"/>
  <c r="G53" i="10" s="1"/>
  <c r="E52" i="10"/>
  <c r="G52" i="10" s="1"/>
  <c r="E51" i="10"/>
  <c r="G51" i="10" s="1"/>
  <c r="H51" i="10" s="1"/>
  <c r="E50" i="10"/>
  <c r="E49" i="10"/>
  <c r="G49" i="10" s="1"/>
  <c r="E48" i="10"/>
  <c r="G48" i="10" s="1"/>
  <c r="E47" i="10"/>
  <c r="G47" i="10" s="1"/>
  <c r="H47" i="10" s="1"/>
  <c r="E46" i="10"/>
  <c r="G46" i="10" s="1"/>
  <c r="E45" i="10"/>
  <c r="G45" i="10" s="1"/>
  <c r="H45" i="10" s="1"/>
  <c r="E44" i="10"/>
  <c r="G44" i="10" s="1"/>
  <c r="E43" i="10"/>
  <c r="G43" i="10" s="1"/>
  <c r="H43" i="10" s="1"/>
  <c r="E42" i="10"/>
  <c r="G42" i="10" s="1"/>
  <c r="E41" i="10"/>
  <c r="E40" i="10"/>
  <c r="G40" i="10" s="1"/>
  <c r="E39" i="10"/>
  <c r="G39" i="10" s="1"/>
  <c r="H39" i="10" s="1"/>
  <c r="E38" i="10"/>
  <c r="G38" i="10" s="1"/>
  <c r="E37" i="10"/>
  <c r="G37" i="10" s="1"/>
  <c r="E36" i="10"/>
  <c r="G36" i="10" s="1"/>
  <c r="H36" i="10" s="1"/>
  <c r="E35" i="10"/>
  <c r="G35" i="10" s="1"/>
  <c r="E34" i="10"/>
  <c r="G34" i="10" s="1"/>
  <c r="H34" i="10" s="1"/>
  <c r="E33" i="10"/>
  <c r="G33" i="10" s="1"/>
  <c r="E32" i="10"/>
  <c r="G32" i="10" s="1"/>
  <c r="H32" i="10" s="1"/>
  <c r="E31" i="10"/>
  <c r="G31" i="10" s="1"/>
  <c r="E30" i="10"/>
  <c r="G30" i="10" s="1"/>
  <c r="E29" i="10"/>
  <c r="G29" i="10" s="1"/>
  <c r="H29" i="10" s="1"/>
  <c r="E28" i="10"/>
  <c r="G28" i="10" s="1"/>
  <c r="H28" i="10" s="1"/>
  <c r="E27" i="10"/>
  <c r="G27" i="10" s="1"/>
  <c r="E26" i="10"/>
  <c r="G26" i="10" s="1"/>
  <c r="H26" i="10" s="1"/>
  <c r="E25" i="10"/>
  <c r="G25" i="10" s="1"/>
  <c r="E24" i="10"/>
  <c r="G24" i="10" s="1"/>
  <c r="H24" i="10" s="1"/>
  <c r="E23" i="10"/>
  <c r="G23" i="10" s="1"/>
  <c r="E22" i="10"/>
  <c r="G22" i="10" s="1"/>
  <c r="H22" i="10" s="1"/>
  <c r="E21" i="10"/>
  <c r="G21" i="10" s="1"/>
  <c r="E20" i="10"/>
  <c r="E19" i="10"/>
  <c r="G19" i="10" s="1"/>
  <c r="E18" i="10"/>
  <c r="E17" i="10"/>
  <c r="G17" i="10" s="1"/>
  <c r="E16" i="10"/>
  <c r="G16" i="10" s="1"/>
  <c r="E15" i="10"/>
  <c r="G15" i="10" s="1"/>
  <c r="H15" i="10" s="1"/>
  <c r="E14" i="10"/>
  <c r="G14" i="10" s="1"/>
  <c r="H14" i="10" s="1"/>
  <c r="E13" i="10"/>
  <c r="G13" i="10" s="1"/>
  <c r="E12" i="10"/>
  <c r="G12" i="10" s="1"/>
  <c r="E11" i="10"/>
  <c r="E12" i="9"/>
  <c r="E13" i="9"/>
  <c r="G13" i="9" s="1"/>
  <c r="E14" i="9"/>
  <c r="G14" i="9" s="1"/>
  <c r="H14" i="9" s="1"/>
  <c r="E15" i="9"/>
  <c r="G15" i="9" s="1"/>
  <c r="H15" i="9" s="1"/>
  <c r="E16" i="9"/>
  <c r="G16" i="9" s="1"/>
  <c r="E17" i="9"/>
  <c r="E18" i="9"/>
  <c r="G18" i="9" s="1"/>
  <c r="H18" i="9" s="1"/>
  <c r="E19" i="9"/>
  <c r="G19" i="9" s="1"/>
  <c r="H19" i="9" s="1"/>
  <c r="E20" i="9"/>
  <c r="G20" i="9" s="1"/>
  <c r="E21" i="9"/>
  <c r="E22" i="9"/>
  <c r="G22" i="9" s="1"/>
  <c r="H22" i="9" s="1"/>
  <c r="E23" i="9"/>
  <c r="G23" i="9" s="1"/>
  <c r="H23" i="9" s="1"/>
  <c r="H49" i="10"/>
  <c r="G20" i="10"/>
  <c r="H20" i="10" s="1"/>
  <c r="F120" i="15"/>
  <c r="F135" i="15" s="1"/>
  <c r="C122" i="12"/>
  <c r="C123" i="12"/>
  <c r="C124" i="12"/>
  <c r="C125" i="12"/>
  <c r="C127" i="12"/>
  <c r="E127" i="12" s="1"/>
  <c r="G127" i="12" s="1"/>
  <c r="H127" i="12" s="1"/>
  <c r="C128" i="12"/>
  <c r="E128" i="12" s="1"/>
  <c r="G128" i="12" s="1"/>
  <c r="H128" i="12" s="1"/>
  <c r="C129" i="12"/>
  <c r="E129" i="12" s="1"/>
  <c r="G129" i="12" s="1"/>
  <c r="H129" i="12" s="1"/>
  <c r="C130" i="12"/>
  <c r="E130" i="12" s="1"/>
  <c r="G130" i="12" s="1"/>
  <c r="H130" i="12" s="1"/>
  <c r="C131" i="12"/>
  <c r="E131" i="12" s="1"/>
  <c r="G131" i="12" s="1"/>
  <c r="H131" i="12" s="1"/>
  <c r="E127" i="11"/>
  <c r="G127" i="11" s="1"/>
  <c r="H127" i="11" s="1"/>
  <c r="E128" i="11"/>
  <c r="G128" i="11" s="1"/>
  <c r="H128" i="11" s="1"/>
  <c r="E129" i="11"/>
  <c r="G129" i="11" s="1"/>
  <c r="H129" i="11" s="1"/>
  <c r="E130" i="11"/>
  <c r="G130" i="11" s="1"/>
  <c r="H130" i="11" s="1"/>
  <c r="E131" i="11"/>
  <c r="G131" i="11" s="1"/>
  <c r="H131" i="11" s="1"/>
  <c r="C121" i="10"/>
  <c r="C122" i="10"/>
  <c r="C123" i="10"/>
  <c r="C124" i="15" s="1"/>
  <c r="C124" i="10"/>
  <c r="C125" i="10"/>
  <c r="C126" i="10"/>
  <c r="C127" i="15" s="1"/>
  <c r="C127" i="10"/>
  <c r="C128" i="10"/>
  <c r="C130" i="15"/>
  <c r="E130" i="15" s="1"/>
  <c r="C130" i="10"/>
  <c r="C131" i="15" s="1"/>
  <c r="E131" i="15" s="1"/>
  <c r="C131" i="10"/>
  <c r="C132" i="15" s="1"/>
  <c r="E132" i="15" s="1"/>
  <c r="C120" i="10"/>
  <c r="C121" i="15" s="1"/>
  <c r="Y131" i="9"/>
  <c r="V131" i="9"/>
  <c r="S131" i="9"/>
  <c r="P131" i="9"/>
  <c r="M131" i="9"/>
  <c r="E131" i="9"/>
  <c r="Y130" i="9"/>
  <c r="V130" i="9"/>
  <c r="S130" i="9"/>
  <c r="P130" i="9"/>
  <c r="M130" i="9"/>
  <c r="E130" i="9"/>
  <c r="G130" i="9" s="1"/>
  <c r="H130" i="9" s="1"/>
  <c r="Y129" i="9"/>
  <c r="V129" i="9"/>
  <c r="S129" i="9"/>
  <c r="P129" i="9"/>
  <c r="M129" i="9"/>
  <c r="E129" i="9"/>
  <c r="G129" i="9" s="1"/>
  <c r="H129" i="9" s="1"/>
  <c r="Y128" i="9"/>
  <c r="V128" i="9"/>
  <c r="S128" i="9"/>
  <c r="P128" i="9"/>
  <c r="M128" i="9"/>
  <c r="E128" i="9"/>
  <c r="G128" i="9" s="1"/>
  <c r="H128" i="9" s="1"/>
  <c r="Y127" i="9"/>
  <c r="V127" i="9"/>
  <c r="S127" i="9"/>
  <c r="P127" i="9"/>
  <c r="M127" i="9"/>
  <c r="E127" i="9"/>
  <c r="G127" i="9" s="1"/>
  <c r="H127" i="9" s="1"/>
  <c r="Y124" i="9"/>
  <c r="V124" i="9"/>
  <c r="S124" i="9"/>
  <c r="P124" i="9"/>
  <c r="M124" i="9"/>
  <c r="E124" i="9"/>
  <c r="G124" i="9" s="1"/>
  <c r="H124" i="9" s="1"/>
  <c r="Y123" i="9"/>
  <c r="V123" i="9"/>
  <c r="S123" i="9"/>
  <c r="P123" i="9"/>
  <c r="M123" i="9"/>
  <c r="E123" i="9"/>
  <c r="G123" i="9" s="1"/>
  <c r="Y122" i="9"/>
  <c r="V122" i="9"/>
  <c r="S122" i="9"/>
  <c r="P122" i="9"/>
  <c r="M122" i="9"/>
  <c r="E122" i="9"/>
  <c r="G122" i="9" s="1"/>
  <c r="H122" i="9" s="1"/>
  <c r="Y121" i="9"/>
  <c r="V121" i="9"/>
  <c r="S121" i="9"/>
  <c r="P121" i="9"/>
  <c r="M121" i="9"/>
  <c r="E121" i="9"/>
  <c r="G121" i="9" s="1"/>
  <c r="H121" i="9" s="1"/>
  <c r="Y120" i="9"/>
  <c r="V120" i="9"/>
  <c r="S120" i="9"/>
  <c r="P120" i="9"/>
  <c r="M120" i="9"/>
  <c r="E120" i="9"/>
  <c r="G120" i="9" s="1"/>
  <c r="H120" i="9" s="1"/>
  <c r="J135" i="15"/>
  <c r="W119" i="15"/>
  <c r="T119" i="15"/>
  <c r="Q119" i="15"/>
  <c r="N119" i="15"/>
  <c r="Z119" i="15" s="1"/>
  <c r="W118" i="15"/>
  <c r="T118" i="15"/>
  <c r="Q118" i="15"/>
  <c r="N118" i="15"/>
  <c r="Z118" i="15" s="1"/>
  <c r="W117" i="15"/>
  <c r="T117" i="15"/>
  <c r="Q117" i="15"/>
  <c r="N117" i="15"/>
  <c r="Z117" i="15" s="1"/>
  <c r="W116" i="15"/>
  <c r="T116" i="15"/>
  <c r="Q116" i="15"/>
  <c r="N116" i="15"/>
  <c r="Z116" i="15" s="1"/>
  <c r="W115" i="15"/>
  <c r="T115" i="15"/>
  <c r="Q115" i="15"/>
  <c r="N115" i="15"/>
  <c r="Z115" i="15" s="1"/>
  <c r="W114" i="15"/>
  <c r="T114" i="15"/>
  <c r="Q114" i="15"/>
  <c r="N114" i="15"/>
  <c r="Z114" i="15" s="1"/>
  <c r="W113" i="15"/>
  <c r="T113" i="15"/>
  <c r="Q113" i="15"/>
  <c r="N113" i="15"/>
  <c r="Z113" i="15" s="1"/>
  <c r="W112" i="15"/>
  <c r="T112" i="15"/>
  <c r="Q112" i="15"/>
  <c r="N112" i="15"/>
  <c r="Z112" i="15" s="1"/>
  <c r="W111" i="15"/>
  <c r="T111" i="15"/>
  <c r="Q111" i="15"/>
  <c r="N111" i="15"/>
  <c r="Z111" i="15" s="1"/>
  <c r="W110" i="15"/>
  <c r="T110" i="15"/>
  <c r="Q110" i="15"/>
  <c r="N110" i="15"/>
  <c r="Z110" i="15" s="1"/>
  <c r="W109" i="15"/>
  <c r="T109" i="15"/>
  <c r="Q109" i="15"/>
  <c r="N109" i="15"/>
  <c r="Z109" i="15" s="1"/>
  <c r="W108" i="15"/>
  <c r="T108" i="15"/>
  <c r="Q108" i="15"/>
  <c r="N108" i="15"/>
  <c r="Z108" i="15" s="1"/>
  <c r="W95" i="15"/>
  <c r="T95" i="15"/>
  <c r="Q95" i="15"/>
  <c r="N95" i="15"/>
  <c r="Z95" i="15" s="1"/>
  <c r="W94" i="15"/>
  <c r="T94" i="15"/>
  <c r="Q94" i="15"/>
  <c r="N94" i="15"/>
  <c r="Z94" i="15" s="1"/>
  <c r="W93" i="15"/>
  <c r="T93" i="15"/>
  <c r="Q93" i="15"/>
  <c r="N93" i="15"/>
  <c r="Z93" i="15" s="1"/>
  <c r="W92" i="15"/>
  <c r="T92" i="15"/>
  <c r="Q92" i="15"/>
  <c r="N92" i="15"/>
  <c r="Z92" i="15" s="1"/>
  <c r="W91" i="15"/>
  <c r="T91" i="15"/>
  <c r="Q91" i="15"/>
  <c r="N91" i="15"/>
  <c r="Z91" i="15" s="1"/>
  <c r="W90" i="15"/>
  <c r="T90" i="15"/>
  <c r="Q90" i="15"/>
  <c r="N90" i="15"/>
  <c r="Z90" i="15" s="1"/>
  <c r="W89" i="15"/>
  <c r="T89" i="15"/>
  <c r="Q89" i="15"/>
  <c r="N89" i="15"/>
  <c r="Z89" i="15" s="1"/>
  <c r="W88" i="15"/>
  <c r="T88" i="15"/>
  <c r="Q88" i="15"/>
  <c r="N88" i="15"/>
  <c r="Z88" i="15" s="1"/>
  <c r="W87" i="15"/>
  <c r="T87" i="15"/>
  <c r="Q87" i="15"/>
  <c r="N87" i="15"/>
  <c r="Z87" i="15" s="1"/>
  <c r="W86" i="15"/>
  <c r="T86" i="15"/>
  <c r="Q86" i="15"/>
  <c r="N86" i="15"/>
  <c r="Z86" i="15" s="1"/>
  <c r="W85" i="15"/>
  <c r="T85" i="15"/>
  <c r="Q85" i="15"/>
  <c r="N85" i="15"/>
  <c r="Z85" i="15" s="1"/>
  <c r="W84" i="15"/>
  <c r="T84" i="15"/>
  <c r="Q84" i="15"/>
  <c r="N84" i="15"/>
  <c r="Z84" i="15" s="1"/>
  <c r="W83" i="15"/>
  <c r="T83" i="15"/>
  <c r="Q83" i="15"/>
  <c r="N83" i="15"/>
  <c r="Z83" i="15" s="1"/>
  <c r="W82" i="15"/>
  <c r="T82" i="15"/>
  <c r="Q82" i="15"/>
  <c r="N82" i="15"/>
  <c r="Z82" i="15" s="1"/>
  <c r="W81" i="15"/>
  <c r="T81" i="15"/>
  <c r="Q81" i="15"/>
  <c r="N81" i="15"/>
  <c r="Z81" i="15" s="1"/>
  <c r="W80" i="15"/>
  <c r="T80" i="15"/>
  <c r="Q80" i="15"/>
  <c r="N80" i="15"/>
  <c r="Z80" i="15" s="1"/>
  <c r="W79" i="15"/>
  <c r="T79" i="15"/>
  <c r="Q79" i="15"/>
  <c r="N79" i="15"/>
  <c r="Z79" i="15" s="1"/>
  <c r="W78" i="15"/>
  <c r="T78" i="15"/>
  <c r="Q78" i="15"/>
  <c r="N78" i="15"/>
  <c r="Z78" i="15" s="1"/>
  <c r="W77" i="15"/>
  <c r="T77" i="15"/>
  <c r="Q77" i="15"/>
  <c r="N77" i="15"/>
  <c r="Z77" i="15" s="1"/>
  <c r="W76" i="15"/>
  <c r="T76" i="15"/>
  <c r="Q76" i="15"/>
  <c r="N76" i="15"/>
  <c r="Z76" i="15" s="1"/>
  <c r="W75" i="15"/>
  <c r="T75" i="15"/>
  <c r="Q75" i="15"/>
  <c r="N75" i="15"/>
  <c r="Z75" i="15" s="1"/>
  <c r="W74" i="15"/>
  <c r="T74" i="15"/>
  <c r="Q74" i="15"/>
  <c r="N74" i="15"/>
  <c r="Z74" i="15" s="1"/>
  <c r="W73" i="15"/>
  <c r="T73" i="15"/>
  <c r="Q73" i="15"/>
  <c r="N73" i="15"/>
  <c r="Z73" i="15" s="1"/>
  <c r="W72" i="15"/>
  <c r="T72" i="15"/>
  <c r="Q72" i="15"/>
  <c r="N72" i="15"/>
  <c r="Z72" i="15" s="1"/>
  <c r="W71" i="15"/>
  <c r="T71" i="15"/>
  <c r="Q71" i="15"/>
  <c r="N71" i="15"/>
  <c r="Z71" i="15" s="1"/>
  <c r="W70" i="15"/>
  <c r="T70" i="15"/>
  <c r="Q70" i="15"/>
  <c r="N70" i="15"/>
  <c r="Z70" i="15" s="1"/>
  <c r="W69" i="15"/>
  <c r="T69" i="15"/>
  <c r="Q69" i="15"/>
  <c r="N69" i="15"/>
  <c r="Z69" i="15" s="1"/>
  <c r="W68" i="15"/>
  <c r="T68" i="15"/>
  <c r="Q68" i="15"/>
  <c r="N68" i="15"/>
  <c r="Z68" i="15" s="1"/>
  <c r="W67" i="15"/>
  <c r="T67" i="15"/>
  <c r="Q67" i="15"/>
  <c r="N67" i="15"/>
  <c r="Z67" i="15" s="1"/>
  <c r="W66" i="15"/>
  <c r="T66" i="15"/>
  <c r="Q66" i="15"/>
  <c r="N66" i="15"/>
  <c r="Z66" i="15" s="1"/>
  <c r="W65" i="15"/>
  <c r="T65" i="15"/>
  <c r="Q65" i="15"/>
  <c r="N65" i="15"/>
  <c r="Z65" i="15" s="1"/>
  <c r="W64" i="15"/>
  <c r="T64" i="15"/>
  <c r="Q64" i="15"/>
  <c r="N64" i="15"/>
  <c r="Z64" i="15" s="1"/>
  <c r="W63" i="15"/>
  <c r="T63" i="15"/>
  <c r="Q63" i="15"/>
  <c r="N63" i="15"/>
  <c r="Z63" i="15" s="1"/>
  <c r="W62" i="15"/>
  <c r="T62" i="15"/>
  <c r="Q62" i="15"/>
  <c r="N62" i="15"/>
  <c r="Z62" i="15" s="1"/>
  <c r="W61" i="15"/>
  <c r="T61" i="15"/>
  <c r="Q61" i="15"/>
  <c r="N61" i="15"/>
  <c r="Z61" i="15" s="1"/>
  <c r="W60" i="15"/>
  <c r="T60" i="15"/>
  <c r="Q60" i="15"/>
  <c r="N60" i="15"/>
  <c r="Z60" i="15" s="1"/>
  <c r="W59" i="15"/>
  <c r="T59" i="15"/>
  <c r="Q59" i="15"/>
  <c r="N59" i="15"/>
  <c r="Z59" i="15" s="1"/>
  <c r="W58" i="15"/>
  <c r="T58" i="15"/>
  <c r="Q58" i="15"/>
  <c r="N58" i="15"/>
  <c r="Z58" i="15" s="1"/>
  <c r="W57" i="15"/>
  <c r="T57" i="15"/>
  <c r="Q57" i="15"/>
  <c r="N57" i="15"/>
  <c r="Z57" i="15" s="1"/>
  <c r="W56" i="15"/>
  <c r="T56" i="15"/>
  <c r="Q56" i="15"/>
  <c r="N56" i="15"/>
  <c r="Z56" i="15" s="1"/>
  <c r="W55" i="15"/>
  <c r="T55" i="15"/>
  <c r="Q55" i="15"/>
  <c r="N55" i="15"/>
  <c r="Z55" i="15" s="1"/>
  <c r="W54" i="15"/>
  <c r="T54" i="15"/>
  <c r="Q54" i="15"/>
  <c r="N54" i="15"/>
  <c r="Z54" i="15" s="1"/>
  <c r="W53" i="15"/>
  <c r="T53" i="15"/>
  <c r="Q53" i="15"/>
  <c r="N53" i="15"/>
  <c r="Z53" i="15" s="1"/>
  <c r="W52" i="15"/>
  <c r="T52" i="15"/>
  <c r="Q52" i="15"/>
  <c r="N52" i="15"/>
  <c r="Z52" i="15" s="1"/>
  <c r="W51" i="15"/>
  <c r="T51" i="15"/>
  <c r="Q51" i="15"/>
  <c r="N51" i="15"/>
  <c r="Z51" i="15" s="1"/>
  <c r="W50" i="15"/>
  <c r="T50" i="15"/>
  <c r="Q50" i="15"/>
  <c r="N50" i="15"/>
  <c r="Z50" i="15" s="1"/>
  <c r="W49" i="15"/>
  <c r="T49" i="15"/>
  <c r="Q49" i="15"/>
  <c r="N49" i="15"/>
  <c r="Z49" i="15" s="1"/>
  <c r="W48" i="15"/>
  <c r="T48" i="15"/>
  <c r="Q48" i="15"/>
  <c r="N48" i="15"/>
  <c r="Z48" i="15" s="1"/>
  <c r="W47" i="15"/>
  <c r="T47" i="15"/>
  <c r="Q47" i="15"/>
  <c r="N47" i="15"/>
  <c r="Z47" i="15" s="1"/>
  <c r="W46" i="15"/>
  <c r="T46" i="15"/>
  <c r="Q46" i="15"/>
  <c r="N46" i="15"/>
  <c r="Z46" i="15" s="1"/>
  <c r="W45" i="15"/>
  <c r="T45" i="15"/>
  <c r="Q45" i="15"/>
  <c r="N45" i="15"/>
  <c r="Z45" i="15" s="1"/>
  <c r="W44" i="15"/>
  <c r="T44" i="15"/>
  <c r="Q44" i="15"/>
  <c r="N44" i="15"/>
  <c r="Z44" i="15" s="1"/>
  <c r="W43" i="15"/>
  <c r="T43" i="15"/>
  <c r="Q43" i="15"/>
  <c r="N43" i="15"/>
  <c r="Z43" i="15" s="1"/>
  <c r="W42" i="15"/>
  <c r="T42" i="15"/>
  <c r="Q42" i="15"/>
  <c r="N42" i="15"/>
  <c r="Z42" i="15" s="1"/>
  <c r="W41" i="15"/>
  <c r="T41" i="15"/>
  <c r="Q41" i="15"/>
  <c r="N41" i="15"/>
  <c r="Z41" i="15" s="1"/>
  <c r="W40" i="15"/>
  <c r="T40" i="15"/>
  <c r="Q40" i="15"/>
  <c r="N40" i="15"/>
  <c r="Z40" i="15" s="1"/>
  <c r="W39" i="15"/>
  <c r="T39" i="15"/>
  <c r="Q39" i="15"/>
  <c r="N39" i="15"/>
  <c r="Z39" i="15" s="1"/>
  <c r="W38" i="15"/>
  <c r="T38" i="15"/>
  <c r="Q38" i="15"/>
  <c r="N38" i="15"/>
  <c r="Z38" i="15" s="1"/>
  <c r="W37" i="15"/>
  <c r="T37" i="15"/>
  <c r="Q37" i="15"/>
  <c r="N37" i="15"/>
  <c r="Z37" i="15" s="1"/>
  <c r="W36" i="15"/>
  <c r="T36" i="15"/>
  <c r="Q36" i="15"/>
  <c r="N36" i="15"/>
  <c r="Z36" i="15" s="1"/>
  <c r="W35" i="15"/>
  <c r="T35" i="15"/>
  <c r="Q35" i="15"/>
  <c r="N35" i="15"/>
  <c r="Z35" i="15" s="1"/>
  <c r="W34" i="15"/>
  <c r="T34" i="15"/>
  <c r="Q34" i="15"/>
  <c r="N34" i="15"/>
  <c r="Z34" i="15" s="1"/>
  <c r="W33" i="15"/>
  <c r="T33" i="15"/>
  <c r="Q33" i="15"/>
  <c r="N33" i="15"/>
  <c r="Z33" i="15" s="1"/>
  <c r="W32" i="15"/>
  <c r="T32" i="15"/>
  <c r="Q32" i="15"/>
  <c r="N32" i="15"/>
  <c r="Z32" i="15" s="1"/>
  <c r="W31" i="15"/>
  <c r="T31" i="15"/>
  <c r="Q31" i="15"/>
  <c r="N31" i="15"/>
  <c r="Z31" i="15" s="1"/>
  <c r="W30" i="15"/>
  <c r="T30" i="15"/>
  <c r="Q30" i="15"/>
  <c r="N30" i="15"/>
  <c r="Z30" i="15" s="1"/>
  <c r="W29" i="15"/>
  <c r="T29" i="15"/>
  <c r="Q29" i="15"/>
  <c r="N29" i="15"/>
  <c r="Z29" i="15" s="1"/>
  <c r="W28" i="15"/>
  <c r="T28" i="15"/>
  <c r="Q28" i="15"/>
  <c r="N28" i="15"/>
  <c r="Z28" i="15" s="1"/>
  <c r="W27" i="15"/>
  <c r="T27" i="15"/>
  <c r="Q27" i="15"/>
  <c r="N27" i="15"/>
  <c r="Z27" i="15" s="1"/>
  <c r="W26" i="15"/>
  <c r="T26" i="15"/>
  <c r="Q26" i="15"/>
  <c r="N26" i="15"/>
  <c r="Z26" i="15" s="1"/>
  <c r="W25" i="15"/>
  <c r="T25" i="15"/>
  <c r="Q25" i="15"/>
  <c r="N25" i="15"/>
  <c r="Z25" i="15" s="1"/>
  <c r="W24" i="15"/>
  <c r="T24" i="15"/>
  <c r="Q24" i="15"/>
  <c r="N24" i="15"/>
  <c r="Z24" i="15" s="1"/>
  <c r="W23" i="15"/>
  <c r="T23" i="15"/>
  <c r="Q23" i="15"/>
  <c r="N23" i="15"/>
  <c r="Z23" i="15" s="1"/>
  <c r="W22" i="15"/>
  <c r="T22" i="15"/>
  <c r="Q22" i="15"/>
  <c r="N22" i="15"/>
  <c r="Z22" i="15" s="1"/>
  <c r="W21" i="15"/>
  <c r="T21" i="15"/>
  <c r="Q21" i="15"/>
  <c r="N21" i="15"/>
  <c r="Z21" i="15" s="1"/>
  <c r="W20" i="15"/>
  <c r="T20" i="15"/>
  <c r="Q20" i="15"/>
  <c r="N20" i="15"/>
  <c r="Z20" i="15" s="1"/>
  <c r="W19" i="15"/>
  <c r="T19" i="15"/>
  <c r="Q19" i="15"/>
  <c r="N19" i="15"/>
  <c r="Z19" i="15" s="1"/>
  <c r="W18" i="15"/>
  <c r="T18" i="15"/>
  <c r="Q18" i="15"/>
  <c r="N18" i="15"/>
  <c r="Z18" i="15" s="1"/>
  <c r="W17" i="15"/>
  <c r="T17" i="15"/>
  <c r="Q17" i="15"/>
  <c r="N17" i="15"/>
  <c r="Z17" i="15" s="1"/>
  <c r="W16" i="15"/>
  <c r="T16" i="15"/>
  <c r="Q16" i="15"/>
  <c r="N16" i="15"/>
  <c r="Z16" i="15" s="1"/>
  <c r="W15" i="15"/>
  <c r="T15" i="15"/>
  <c r="Q15" i="15"/>
  <c r="N15" i="15"/>
  <c r="Z15" i="15" s="1"/>
  <c r="W14" i="15"/>
  <c r="T14" i="15"/>
  <c r="Q14" i="15"/>
  <c r="N14" i="15"/>
  <c r="Z14" i="15" s="1"/>
  <c r="W13" i="15"/>
  <c r="T13" i="15"/>
  <c r="Q13" i="15"/>
  <c r="N13" i="15"/>
  <c r="Z13" i="15" s="1"/>
  <c r="W12" i="15"/>
  <c r="T12" i="15"/>
  <c r="Q12" i="15"/>
  <c r="N12" i="15"/>
  <c r="Z12" i="15" s="1"/>
  <c r="E93" i="9"/>
  <c r="G93" i="9" s="1"/>
  <c r="Y131" i="12"/>
  <c r="V131" i="12"/>
  <c r="S131" i="12"/>
  <c r="P131" i="12"/>
  <c r="M131" i="12"/>
  <c r="Y131" i="11"/>
  <c r="V131" i="11"/>
  <c r="S131" i="11"/>
  <c r="P131" i="11"/>
  <c r="M131" i="11"/>
  <c r="V131" i="10"/>
  <c r="S131" i="10"/>
  <c r="P131" i="10"/>
  <c r="M131" i="10"/>
  <c r="V124" i="10"/>
  <c r="S124" i="10"/>
  <c r="P124" i="10"/>
  <c r="M124" i="10"/>
  <c r="V123" i="10"/>
  <c r="S123" i="10"/>
  <c r="P123" i="10"/>
  <c r="M123" i="10"/>
  <c r="Y130" i="12"/>
  <c r="Y129" i="12"/>
  <c r="Y128" i="12"/>
  <c r="Y127" i="12"/>
  <c r="Y126" i="12"/>
  <c r="Y125" i="12"/>
  <c r="Y124" i="12"/>
  <c r="Y123" i="12"/>
  <c r="Y122" i="12"/>
  <c r="Y121" i="12"/>
  <c r="Y120" i="12"/>
  <c r="Y130" i="11"/>
  <c r="Y129" i="11"/>
  <c r="Y128" i="11"/>
  <c r="Y127" i="11"/>
  <c r="Y126" i="11"/>
  <c r="Y125" i="11"/>
  <c r="Y124" i="11"/>
  <c r="Y123" i="11"/>
  <c r="Y122" i="11"/>
  <c r="Y121" i="11"/>
  <c r="Y120" i="11"/>
  <c r="E117" i="9"/>
  <c r="G117" i="9" s="1"/>
  <c r="H117" i="9" s="1"/>
  <c r="E116" i="9"/>
  <c r="G116" i="9" s="1"/>
  <c r="H116" i="9" s="1"/>
  <c r="E115" i="9"/>
  <c r="G115" i="9" s="1"/>
  <c r="H115" i="9" s="1"/>
  <c r="E114" i="9"/>
  <c r="G114" i="9" s="1"/>
  <c r="H114" i="9" s="1"/>
  <c r="E113" i="9"/>
  <c r="G113" i="9" s="1"/>
  <c r="H113" i="9" s="1"/>
  <c r="E112" i="9"/>
  <c r="G112" i="9" s="1"/>
  <c r="H112" i="9" s="1"/>
  <c r="E111" i="9"/>
  <c r="G111" i="9" s="1"/>
  <c r="H111" i="9" s="1"/>
  <c r="E110" i="9"/>
  <c r="G110" i="9" s="1"/>
  <c r="H110" i="9" s="1"/>
  <c r="E109" i="9"/>
  <c r="G109" i="9" s="1"/>
  <c r="H109" i="9" s="1"/>
  <c r="E108" i="9"/>
  <c r="G108" i="9" s="1"/>
  <c r="H108" i="9" s="1"/>
  <c r="V130" i="12"/>
  <c r="S130" i="12"/>
  <c r="P130" i="12"/>
  <c r="M130" i="12"/>
  <c r="V129" i="12"/>
  <c r="S129" i="12"/>
  <c r="P129" i="12"/>
  <c r="M129" i="12"/>
  <c r="V130" i="11"/>
  <c r="S130" i="11"/>
  <c r="P130" i="11"/>
  <c r="M130" i="11"/>
  <c r="V129" i="11"/>
  <c r="S129" i="11"/>
  <c r="P129" i="11"/>
  <c r="M129" i="11"/>
  <c r="V130" i="10"/>
  <c r="S130" i="10"/>
  <c r="P130" i="10"/>
  <c r="M130" i="10"/>
  <c r="V129" i="10"/>
  <c r="S129" i="10"/>
  <c r="P129" i="10"/>
  <c r="M129" i="10"/>
  <c r="E129" i="10"/>
  <c r="V128" i="12"/>
  <c r="S128" i="12"/>
  <c r="P128" i="12"/>
  <c r="M128" i="12"/>
  <c r="V128" i="11"/>
  <c r="S128" i="11"/>
  <c r="P128" i="11"/>
  <c r="M128" i="11"/>
  <c r="V128" i="10"/>
  <c r="S128" i="10"/>
  <c r="P128" i="10"/>
  <c r="M128" i="10"/>
  <c r="B7" i="12"/>
  <c r="F119" i="12"/>
  <c r="F134" i="12" s="1"/>
  <c r="V127" i="12"/>
  <c r="S127" i="12"/>
  <c r="P127" i="12"/>
  <c r="M127" i="12"/>
  <c r="V127" i="11"/>
  <c r="S127" i="11"/>
  <c r="P127" i="11"/>
  <c r="M127" i="11"/>
  <c r="F119" i="11"/>
  <c r="B8" i="10"/>
  <c r="F119" i="10"/>
  <c r="F134" i="10" s="1"/>
  <c r="V127" i="10"/>
  <c r="S127" i="10"/>
  <c r="P127" i="10"/>
  <c r="M127" i="10"/>
  <c r="V126" i="12"/>
  <c r="V125" i="12"/>
  <c r="V124" i="12"/>
  <c r="V123" i="12"/>
  <c r="V122" i="12"/>
  <c r="V121" i="12"/>
  <c r="V120" i="12"/>
  <c r="S126" i="12"/>
  <c r="S125" i="12"/>
  <c r="S124" i="12"/>
  <c r="S123" i="12"/>
  <c r="S122" i="12"/>
  <c r="S121" i="12"/>
  <c r="S120" i="12"/>
  <c r="P126" i="12"/>
  <c r="P125" i="12"/>
  <c r="P124" i="12"/>
  <c r="P123" i="12"/>
  <c r="P122" i="12"/>
  <c r="P121" i="12"/>
  <c r="P120" i="12"/>
  <c r="V126" i="10"/>
  <c r="V125" i="10"/>
  <c r="V122" i="10"/>
  <c r="V121" i="10"/>
  <c r="V120" i="10"/>
  <c r="S126" i="10"/>
  <c r="S125" i="10"/>
  <c r="S122" i="10"/>
  <c r="S121" i="10"/>
  <c r="S120" i="10"/>
  <c r="P126" i="10"/>
  <c r="P125" i="10"/>
  <c r="P122" i="10"/>
  <c r="P121" i="10"/>
  <c r="P120" i="10"/>
  <c r="M126" i="12"/>
  <c r="M125" i="12"/>
  <c r="M124" i="12"/>
  <c r="M123" i="12"/>
  <c r="M122" i="12"/>
  <c r="M121" i="12"/>
  <c r="M120" i="12"/>
  <c r="M120" i="11"/>
  <c r="P120" i="11"/>
  <c r="S120" i="11"/>
  <c r="V120" i="11"/>
  <c r="M121" i="11"/>
  <c r="P121" i="11"/>
  <c r="S121" i="11"/>
  <c r="V121" i="11"/>
  <c r="M122" i="11"/>
  <c r="P122" i="11"/>
  <c r="S122" i="11"/>
  <c r="V122" i="11"/>
  <c r="M123" i="11"/>
  <c r="P123" i="11"/>
  <c r="S123" i="11"/>
  <c r="V123" i="11"/>
  <c r="M124" i="11"/>
  <c r="P124" i="11"/>
  <c r="S124" i="11"/>
  <c r="V124" i="11"/>
  <c r="M125" i="11"/>
  <c r="P125" i="11"/>
  <c r="S125" i="11"/>
  <c r="V125" i="11"/>
  <c r="M126" i="11"/>
  <c r="P126" i="11"/>
  <c r="S126" i="11"/>
  <c r="V126" i="11"/>
  <c r="M126" i="10"/>
  <c r="M125" i="10"/>
  <c r="M122" i="10"/>
  <c r="M121" i="10"/>
  <c r="M120" i="10"/>
  <c r="B8" i="12"/>
  <c r="E94" i="9"/>
  <c r="G94" i="9" s="1"/>
  <c r="E92" i="9"/>
  <c r="E91" i="9"/>
  <c r="G91" i="9" s="1"/>
  <c r="H91" i="9" s="1"/>
  <c r="E90" i="9"/>
  <c r="E89" i="9"/>
  <c r="G89" i="9" s="1"/>
  <c r="H89" i="9" s="1"/>
  <c r="E88" i="9"/>
  <c r="E87" i="9"/>
  <c r="G87" i="9" s="1"/>
  <c r="E86" i="9"/>
  <c r="G86" i="9" s="1"/>
  <c r="H86" i="9" s="1"/>
  <c r="E85" i="9"/>
  <c r="G85" i="9" s="1"/>
  <c r="E84" i="9"/>
  <c r="G84" i="9" s="1"/>
  <c r="H84" i="9" s="1"/>
  <c r="E83" i="9"/>
  <c r="G83" i="9" s="1"/>
  <c r="E82" i="9"/>
  <c r="G82" i="9" s="1"/>
  <c r="H82" i="9" s="1"/>
  <c r="E81" i="9"/>
  <c r="G81" i="9" s="1"/>
  <c r="E80" i="9"/>
  <c r="G80" i="9" s="1"/>
  <c r="H80" i="9" s="1"/>
  <c r="E79" i="9"/>
  <c r="G79" i="9" s="1"/>
  <c r="E78" i="9"/>
  <c r="G78" i="9" s="1"/>
  <c r="H78" i="9" s="1"/>
  <c r="E77" i="9"/>
  <c r="E76" i="9"/>
  <c r="E75" i="9"/>
  <c r="G75" i="9" s="1"/>
  <c r="H75" i="9" s="1"/>
  <c r="E74" i="9"/>
  <c r="E73" i="9"/>
  <c r="G73" i="9" s="1"/>
  <c r="H73" i="9" s="1"/>
  <c r="E72" i="9"/>
  <c r="E71" i="9"/>
  <c r="G71" i="9" s="1"/>
  <c r="H71" i="9" s="1"/>
  <c r="E70" i="9"/>
  <c r="E69" i="9"/>
  <c r="G69" i="9" s="1"/>
  <c r="H69" i="9" s="1"/>
  <c r="E68" i="9"/>
  <c r="E67" i="9"/>
  <c r="G67" i="9" s="1"/>
  <c r="H67" i="9" s="1"/>
  <c r="E66" i="9"/>
  <c r="G66" i="9" s="1"/>
  <c r="H66" i="9" s="1"/>
  <c r="E65" i="9"/>
  <c r="E64" i="9"/>
  <c r="G64" i="9" s="1"/>
  <c r="H64" i="9" s="1"/>
  <c r="E63" i="9"/>
  <c r="G63" i="9" s="1"/>
  <c r="H63" i="9" s="1"/>
  <c r="E62" i="9"/>
  <c r="E61" i="9"/>
  <c r="G61" i="9" s="1"/>
  <c r="H61" i="9" s="1"/>
  <c r="E60" i="9"/>
  <c r="E59" i="9"/>
  <c r="G59" i="9" s="1"/>
  <c r="H59" i="9" s="1"/>
  <c r="E58" i="9"/>
  <c r="E57" i="9"/>
  <c r="G57" i="9" s="1"/>
  <c r="H57" i="9" s="1"/>
  <c r="E56" i="9"/>
  <c r="E55" i="9"/>
  <c r="G55" i="9" s="1"/>
  <c r="H55" i="9" s="1"/>
  <c r="E54" i="9"/>
  <c r="G54" i="9" s="1"/>
  <c r="E53" i="9"/>
  <c r="E52" i="9"/>
  <c r="G52" i="9" s="1"/>
  <c r="H52" i="9" s="1"/>
  <c r="E51" i="9"/>
  <c r="E50" i="9"/>
  <c r="G50" i="9" s="1"/>
  <c r="H50" i="9" s="1"/>
  <c r="E49" i="9"/>
  <c r="E48" i="9"/>
  <c r="G48" i="9" s="1"/>
  <c r="H48" i="9" s="1"/>
  <c r="E47" i="9"/>
  <c r="E46" i="9"/>
  <c r="G46" i="9" s="1"/>
  <c r="H46" i="9" s="1"/>
  <c r="E45" i="9"/>
  <c r="G45" i="9" s="1"/>
  <c r="H45" i="9" s="1"/>
  <c r="E44" i="9"/>
  <c r="E43" i="9"/>
  <c r="G43" i="9" s="1"/>
  <c r="H43" i="9" s="1"/>
  <c r="E42" i="9"/>
  <c r="E41" i="9"/>
  <c r="E40" i="9"/>
  <c r="G40" i="9" s="1"/>
  <c r="H40" i="9" s="1"/>
  <c r="E39" i="9"/>
  <c r="E38" i="9"/>
  <c r="G38" i="9" s="1"/>
  <c r="H38" i="9" s="1"/>
  <c r="E37" i="9"/>
  <c r="E36" i="9"/>
  <c r="G36" i="9" s="1"/>
  <c r="H36" i="9" s="1"/>
  <c r="E35" i="9"/>
  <c r="E34" i="9"/>
  <c r="G34" i="9" s="1"/>
  <c r="E33" i="9"/>
  <c r="G33" i="9" s="1"/>
  <c r="H33" i="9" s="1"/>
  <c r="E32" i="9"/>
  <c r="G32" i="9" s="1"/>
  <c r="H32" i="9" s="1"/>
  <c r="E31" i="9"/>
  <c r="E30" i="9"/>
  <c r="G30" i="9" s="1"/>
  <c r="H30" i="9" s="1"/>
  <c r="E29" i="9"/>
  <c r="E28" i="9"/>
  <c r="G28" i="9" s="1"/>
  <c r="H28" i="9" s="1"/>
  <c r="E27" i="9"/>
  <c r="G27" i="9" s="1"/>
  <c r="E26" i="9"/>
  <c r="E25" i="9"/>
  <c r="G25" i="9" s="1"/>
  <c r="H25" i="9" s="1"/>
  <c r="E24" i="9"/>
  <c r="E11" i="9"/>
  <c r="G11" i="9" s="1"/>
  <c r="H11" i="9" s="1"/>
  <c r="K134" i="11"/>
  <c r="B8" i="11"/>
  <c r="N134" i="12"/>
  <c r="H25" i="10" l="1"/>
  <c r="H40" i="10"/>
  <c r="E14" i="12"/>
  <c r="G14" i="12" s="1"/>
  <c r="H14" i="12" s="1"/>
  <c r="E18" i="12"/>
  <c r="G18" i="12" s="1"/>
  <c r="H18" i="12" s="1"/>
  <c r="E46" i="12"/>
  <c r="G46" i="12" s="1"/>
  <c r="H46" i="12" s="1"/>
  <c r="E50" i="12"/>
  <c r="G50" i="12" s="1"/>
  <c r="H50" i="12" s="1"/>
  <c r="E54" i="12"/>
  <c r="G54" i="12" s="1"/>
  <c r="E70" i="12"/>
  <c r="G70" i="12" s="1"/>
  <c r="H70" i="12" s="1"/>
  <c r="E74" i="12"/>
  <c r="G74" i="12" s="1"/>
  <c r="H74" i="12" s="1"/>
  <c r="E78" i="12"/>
  <c r="G78" i="12" s="1"/>
  <c r="H78" i="12" s="1"/>
  <c r="E94" i="12"/>
  <c r="G94" i="12" s="1"/>
  <c r="H94" i="12" s="1"/>
  <c r="H60" i="10"/>
  <c r="H54" i="9"/>
  <c r="H52" i="10"/>
  <c r="E11" i="12"/>
  <c r="G11" i="12" s="1"/>
  <c r="H11" i="12" s="1"/>
  <c r="E131" i="10"/>
  <c r="G131" i="10" s="1"/>
  <c r="H53" i="10"/>
  <c r="G41" i="10"/>
  <c r="H41" i="10" s="1"/>
  <c r="H65" i="10"/>
  <c r="H13" i="10"/>
  <c r="E12" i="12"/>
  <c r="G12" i="12" s="1"/>
  <c r="H12" i="12" s="1"/>
  <c r="H57" i="10"/>
  <c r="G131" i="15"/>
  <c r="H131" i="15" s="1"/>
  <c r="I131" i="15"/>
  <c r="G132" i="15"/>
  <c r="I132" i="15"/>
  <c r="G130" i="15"/>
  <c r="H130" i="15" s="1"/>
  <c r="I130" i="15"/>
  <c r="E123" i="10"/>
  <c r="G123" i="10" s="1"/>
  <c r="H123" i="10" s="1"/>
  <c r="H92" i="10"/>
  <c r="H85" i="10"/>
  <c r="H27" i="9"/>
  <c r="H132" i="15"/>
  <c r="E58" i="12"/>
  <c r="G58" i="12" s="1"/>
  <c r="H58" i="12" s="1"/>
  <c r="H117" i="10"/>
  <c r="H30" i="10"/>
  <c r="H17" i="10"/>
  <c r="H35" i="10"/>
  <c r="H37" i="10"/>
  <c r="H93" i="10"/>
  <c r="H63" i="10"/>
  <c r="E25" i="12"/>
  <c r="G25" i="12" s="1"/>
  <c r="H25" i="12" s="1"/>
  <c r="E29" i="12"/>
  <c r="G29" i="12" s="1"/>
  <c r="H29" i="12" s="1"/>
  <c r="E41" i="12"/>
  <c r="G41" i="12" s="1"/>
  <c r="H41" i="12" s="1"/>
  <c r="E45" i="12"/>
  <c r="G45" i="12" s="1"/>
  <c r="H45" i="12" s="1"/>
  <c r="E49" i="12"/>
  <c r="G49" i="12" s="1"/>
  <c r="H49" i="12" s="1"/>
  <c r="E53" i="12"/>
  <c r="G53" i="12" s="1"/>
  <c r="H53" i="12" s="1"/>
  <c r="E57" i="12"/>
  <c r="G57" i="12" s="1"/>
  <c r="H57" i="12" s="1"/>
  <c r="E61" i="12"/>
  <c r="G61" i="12" s="1"/>
  <c r="H61" i="12" s="1"/>
  <c r="E69" i="12"/>
  <c r="G69" i="12" s="1"/>
  <c r="H69" i="12" s="1"/>
  <c r="E77" i="12"/>
  <c r="G77" i="12" s="1"/>
  <c r="H76" i="10"/>
  <c r="H44" i="10"/>
  <c r="H67" i="10"/>
  <c r="E15" i="12"/>
  <c r="G15" i="12" s="1"/>
  <c r="H15" i="12" s="1"/>
  <c r="E19" i="12"/>
  <c r="G19" i="12" s="1"/>
  <c r="H19" i="12" s="1"/>
  <c r="E23" i="12"/>
  <c r="G23" i="12" s="1"/>
  <c r="H23" i="12" s="1"/>
  <c r="E27" i="12"/>
  <c r="G27" i="12" s="1"/>
  <c r="H27" i="12" s="1"/>
  <c r="E31" i="12"/>
  <c r="G31" i="12" s="1"/>
  <c r="H31" i="12" s="1"/>
  <c r="E35" i="12"/>
  <c r="G35" i="12" s="1"/>
  <c r="H35" i="12" s="1"/>
  <c r="E39" i="12"/>
  <c r="G39" i="12" s="1"/>
  <c r="H39" i="12" s="1"/>
  <c r="E43" i="12"/>
  <c r="G43" i="12" s="1"/>
  <c r="H43" i="12" s="1"/>
  <c r="E47" i="12"/>
  <c r="G47" i="12" s="1"/>
  <c r="H47" i="12" s="1"/>
  <c r="E51" i="12"/>
  <c r="G51" i="12" s="1"/>
  <c r="H51" i="12" s="1"/>
  <c r="E55" i="12"/>
  <c r="G55" i="12" s="1"/>
  <c r="E59" i="12"/>
  <c r="G59" i="12" s="1"/>
  <c r="H59" i="12" s="1"/>
  <c r="E63" i="12"/>
  <c r="G63" i="12" s="1"/>
  <c r="E67" i="12"/>
  <c r="G67" i="12" s="1"/>
  <c r="H67" i="12" s="1"/>
  <c r="E71" i="12"/>
  <c r="G71" i="12" s="1"/>
  <c r="H71" i="12" s="1"/>
  <c r="E75" i="12"/>
  <c r="G75" i="12" s="1"/>
  <c r="H75" i="12" s="1"/>
  <c r="E79" i="12"/>
  <c r="G79" i="12" s="1"/>
  <c r="H79" i="12" s="1"/>
  <c r="E83" i="12"/>
  <c r="G83" i="12" s="1"/>
  <c r="H83" i="12" s="1"/>
  <c r="E87" i="12"/>
  <c r="G87" i="12" s="1"/>
  <c r="H87" i="12" s="1"/>
  <c r="E91" i="12"/>
  <c r="G91" i="12" s="1"/>
  <c r="H91" i="12" s="1"/>
  <c r="E107" i="12"/>
  <c r="G107" i="12" s="1"/>
  <c r="H107" i="12" s="1"/>
  <c r="E111" i="12"/>
  <c r="G111" i="12" s="1"/>
  <c r="H111" i="12" s="1"/>
  <c r="E115" i="12"/>
  <c r="G115" i="12" s="1"/>
  <c r="H115" i="12" s="1"/>
  <c r="E128" i="10"/>
  <c r="G128" i="10" s="1"/>
  <c r="H128" i="10" s="1"/>
  <c r="C129" i="15"/>
  <c r="E129" i="15" s="1"/>
  <c r="I129" i="15" s="1"/>
  <c r="E124" i="10"/>
  <c r="G124" i="10" s="1"/>
  <c r="H124" i="10" s="1"/>
  <c r="C125" i="15"/>
  <c r="E125" i="15" s="1"/>
  <c r="E127" i="10"/>
  <c r="G127" i="10" s="1"/>
  <c r="H127" i="10" s="1"/>
  <c r="C128" i="15"/>
  <c r="E128" i="15" s="1"/>
  <c r="E122" i="10"/>
  <c r="G122" i="10" s="1"/>
  <c r="H122" i="10" s="1"/>
  <c r="C123" i="15"/>
  <c r="E123" i="15" s="1"/>
  <c r="G123" i="15" s="1"/>
  <c r="E126" i="10"/>
  <c r="G126" i="10" s="1"/>
  <c r="H126" i="10" s="1"/>
  <c r="E130" i="10"/>
  <c r="G130" i="10" s="1"/>
  <c r="H130" i="10" s="1"/>
  <c r="E125" i="10"/>
  <c r="G125" i="10" s="1"/>
  <c r="H125" i="10" s="1"/>
  <c r="C126" i="15"/>
  <c r="E126" i="15" s="1"/>
  <c r="E121" i="10"/>
  <c r="G121" i="10" s="1"/>
  <c r="H121" i="10" s="1"/>
  <c r="C122" i="15"/>
  <c r="E122" i="15" s="1"/>
  <c r="G122" i="15" s="1"/>
  <c r="C121" i="12"/>
  <c r="E121" i="12" s="1"/>
  <c r="G121" i="12" s="1"/>
  <c r="H34" i="9"/>
  <c r="H79" i="9"/>
  <c r="H81" i="9"/>
  <c r="H83" i="9"/>
  <c r="H85" i="9"/>
  <c r="H87" i="9"/>
  <c r="H93" i="9"/>
  <c r="H13" i="9"/>
  <c r="H16" i="9"/>
  <c r="H20" i="9"/>
  <c r="H123" i="9"/>
  <c r="E16" i="12"/>
  <c r="G16" i="12" s="1"/>
  <c r="H16" i="12" s="1"/>
  <c r="E24" i="12"/>
  <c r="G24" i="12" s="1"/>
  <c r="H24" i="12" s="1"/>
  <c r="E40" i="12"/>
  <c r="G40" i="12" s="1"/>
  <c r="E44" i="12"/>
  <c r="G44" i="12" s="1"/>
  <c r="E48" i="12"/>
  <c r="G48" i="12" s="1"/>
  <c r="E52" i="12"/>
  <c r="G52" i="12" s="1"/>
  <c r="E56" i="12"/>
  <c r="G56" i="12" s="1"/>
  <c r="E60" i="12"/>
  <c r="G60" i="12" s="1"/>
  <c r="H60" i="12" s="1"/>
  <c r="E64" i="12"/>
  <c r="G64" i="12" s="1"/>
  <c r="H64" i="12" s="1"/>
  <c r="E72" i="12"/>
  <c r="G72" i="12" s="1"/>
  <c r="H72" i="12" s="1"/>
  <c r="E80" i="12"/>
  <c r="G80" i="12" s="1"/>
  <c r="H80" i="12" s="1"/>
  <c r="E88" i="12"/>
  <c r="G88" i="12" s="1"/>
  <c r="H88" i="12" s="1"/>
  <c r="E92" i="12"/>
  <c r="G92" i="12" s="1"/>
  <c r="H92" i="12" s="1"/>
  <c r="E116" i="12"/>
  <c r="G116" i="12" s="1"/>
  <c r="H116" i="12" s="1"/>
  <c r="E123" i="11"/>
  <c r="G123" i="11" s="1"/>
  <c r="E122" i="11"/>
  <c r="G122" i="11" s="1"/>
  <c r="H122" i="11" s="1"/>
  <c r="E120" i="10"/>
  <c r="G120" i="10" s="1"/>
  <c r="H120" i="10" s="1"/>
  <c r="C120" i="12"/>
  <c r="E120" i="12" s="1"/>
  <c r="G120" i="12" s="1"/>
  <c r="H120" i="12" s="1"/>
  <c r="E123" i="12"/>
  <c r="G123" i="12" s="1"/>
  <c r="H123" i="12" s="1"/>
  <c r="G46" i="15"/>
  <c r="H46" i="15" s="1"/>
  <c r="I46" i="15"/>
  <c r="E126" i="12"/>
  <c r="G126" i="12" s="1"/>
  <c r="E126" i="11"/>
  <c r="G126" i="11" s="1"/>
  <c r="H126" i="11" s="1"/>
  <c r="E124" i="15"/>
  <c r="G124" i="15" s="1"/>
  <c r="E28" i="15"/>
  <c r="G28" i="15" s="1"/>
  <c r="H28" i="15" s="1"/>
  <c r="E116" i="15"/>
  <c r="G116" i="15" s="1"/>
  <c r="H116" i="15" s="1"/>
  <c r="E88" i="15"/>
  <c r="G88" i="15" s="1"/>
  <c r="H88" i="15" s="1"/>
  <c r="E80" i="15"/>
  <c r="G80" i="15" s="1"/>
  <c r="H80" i="15" s="1"/>
  <c r="E72" i="15"/>
  <c r="I72" i="15" s="1"/>
  <c r="E56" i="15"/>
  <c r="G56" i="15" s="1"/>
  <c r="H56" i="15" s="1"/>
  <c r="E48" i="15"/>
  <c r="G48" i="15" s="1"/>
  <c r="H48" i="15" s="1"/>
  <c r="E40" i="15"/>
  <c r="G40" i="15" s="1"/>
  <c r="H40" i="15" s="1"/>
  <c r="E24" i="15"/>
  <c r="G24" i="15" s="1"/>
  <c r="H24" i="15" s="1"/>
  <c r="E16" i="15"/>
  <c r="G16" i="15" s="1"/>
  <c r="H16" i="15" s="1"/>
  <c r="E60" i="15"/>
  <c r="I60" i="15" s="1"/>
  <c r="E52" i="15"/>
  <c r="G52" i="15" s="1"/>
  <c r="H52" i="15" s="1"/>
  <c r="E44" i="15"/>
  <c r="I44" i="15" s="1"/>
  <c r="E36" i="15"/>
  <c r="I36" i="15" s="1"/>
  <c r="E20" i="15"/>
  <c r="I20" i="15" s="1"/>
  <c r="E124" i="11"/>
  <c r="G124" i="11" s="1"/>
  <c r="E122" i="12"/>
  <c r="G122" i="12" s="1"/>
  <c r="H122" i="12" s="1"/>
  <c r="G58" i="15"/>
  <c r="H58" i="15" s="1"/>
  <c r="I58" i="15"/>
  <c r="E125" i="12"/>
  <c r="G125" i="12" s="1"/>
  <c r="H125" i="12" s="1"/>
  <c r="E117" i="12"/>
  <c r="G117" i="12" s="1"/>
  <c r="H117" i="12" s="1"/>
  <c r="E113" i="12"/>
  <c r="G113" i="12" s="1"/>
  <c r="H113" i="12" s="1"/>
  <c r="E109" i="12"/>
  <c r="G109" i="12" s="1"/>
  <c r="H109" i="12" s="1"/>
  <c r="E93" i="12"/>
  <c r="G93" i="12" s="1"/>
  <c r="H93" i="12" s="1"/>
  <c r="E89" i="12"/>
  <c r="G89" i="12" s="1"/>
  <c r="H89" i="12" s="1"/>
  <c r="E85" i="12"/>
  <c r="G85" i="12" s="1"/>
  <c r="H85" i="12" s="1"/>
  <c r="E81" i="12"/>
  <c r="G81" i="12" s="1"/>
  <c r="H81" i="12" s="1"/>
  <c r="E73" i="12"/>
  <c r="G73" i="12" s="1"/>
  <c r="H73" i="12" s="1"/>
  <c r="E65" i="12"/>
  <c r="G65" i="12" s="1"/>
  <c r="H65" i="12" s="1"/>
  <c r="E37" i="12"/>
  <c r="G37" i="12" s="1"/>
  <c r="H37" i="12" s="1"/>
  <c r="E33" i="12"/>
  <c r="G33" i="12" s="1"/>
  <c r="H33" i="12" s="1"/>
  <c r="E21" i="12"/>
  <c r="G21" i="12" s="1"/>
  <c r="H21" i="12" s="1"/>
  <c r="E17" i="12"/>
  <c r="G17" i="12" s="1"/>
  <c r="H17" i="12" s="1"/>
  <c r="E13" i="12"/>
  <c r="G13" i="12" s="1"/>
  <c r="H13" i="12" s="1"/>
  <c r="E118" i="15"/>
  <c r="I118" i="15" s="1"/>
  <c r="E110" i="15"/>
  <c r="I110" i="15" s="1"/>
  <c r="E90" i="15"/>
  <c r="I90" i="15" s="1"/>
  <c r="E82" i="15"/>
  <c r="G82" i="15" s="1"/>
  <c r="E74" i="15"/>
  <c r="I74" i="15" s="1"/>
  <c r="E66" i="15"/>
  <c r="G66" i="15" s="1"/>
  <c r="H66" i="15" s="1"/>
  <c r="E41" i="15"/>
  <c r="G41" i="15" s="1"/>
  <c r="H41" i="15" s="1"/>
  <c r="E86" i="15"/>
  <c r="I86" i="15" s="1"/>
  <c r="E78" i="15"/>
  <c r="G78" i="15" s="1"/>
  <c r="E54" i="15"/>
  <c r="G54" i="15" s="1"/>
  <c r="H54" i="15" s="1"/>
  <c r="E30" i="15"/>
  <c r="G30" i="15" s="1"/>
  <c r="H30" i="15" s="1"/>
  <c r="E14" i="15"/>
  <c r="G14" i="15" s="1"/>
  <c r="H14" i="15" s="1"/>
  <c r="G56" i="9"/>
  <c r="H56" i="9" s="1"/>
  <c r="G21" i="9"/>
  <c r="H21" i="9" s="1"/>
  <c r="H12" i="10"/>
  <c r="G18" i="10"/>
  <c r="H18" i="10" s="1"/>
  <c r="G50" i="10"/>
  <c r="H50" i="10" s="1"/>
  <c r="G54" i="10"/>
  <c r="H54" i="10" s="1"/>
  <c r="G69" i="10"/>
  <c r="H69" i="10" s="1"/>
  <c r="G111" i="10"/>
  <c r="H111" i="10" s="1"/>
  <c r="G31" i="9"/>
  <c r="H31" i="9" s="1"/>
  <c r="G77" i="9"/>
  <c r="H77" i="9" s="1"/>
  <c r="I68" i="15"/>
  <c r="G68" i="15"/>
  <c r="H68" i="15" s="1"/>
  <c r="H72" i="10"/>
  <c r="H115" i="10"/>
  <c r="E120" i="11"/>
  <c r="G120" i="11" s="1"/>
  <c r="H120" i="11" s="1"/>
  <c r="E118" i="9"/>
  <c r="G118" i="9" s="1"/>
  <c r="H118" i="9" s="1"/>
  <c r="G29" i="9"/>
  <c r="H29" i="9" s="1"/>
  <c r="G60" i="9"/>
  <c r="H60" i="9" s="1"/>
  <c r="I22" i="15"/>
  <c r="G22" i="15"/>
  <c r="H22" i="15" s="1"/>
  <c r="G41" i="9"/>
  <c r="H41" i="9" s="1"/>
  <c r="G58" i="9"/>
  <c r="H58" i="9" s="1"/>
  <c r="G131" i="9"/>
  <c r="H131" i="9" s="1"/>
  <c r="E19" i="15"/>
  <c r="G19" i="15" s="1"/>
  <c r="E121" i="11"/>
  <c r="G121" i="11" s="1"/>
  <c r="H121" i="11" s="1"/>
  <c r="E124" i="12"/>
  <c r="G124" i="12" s="1"/>
  <c r="H16" i="10"/>
  <c r="G113" i="10"/>
  <c r="H113" i="10" s="1"/>
  <c r="G90" i="10"/>
  <c r="H90" i="10" s="1"/>
  <c r="G94" i="10"/>
  <c r="H94" i="10" s="1"/>
  <c r="E118" i="12"/>
  <c r="G118" i="12" s="1"/>
  <c r="H118" i="12" s="1"/>
  <c r="E114" i="12"/>
  <c r="G114" i="12" s="1"/>
  <c r="H114" i="12" s="1"/>
  <c r="E110" i="12"/>
  <c r="G110" i="12" s="1"/>
  <c r="H110" i="12" s="1"/>
  <c r="E90" i="12"/>
  <c r="G90" i="12" s="1"/>
  <c r="H90" i="12" s="1"/>
  <c r="E86" i="12"/>
  <c r="G86" i="12" s="1"/>
  <c r="H86" i="12" s="1"/>
  <c r="E82" i="12"/>
  <c r="G82" i="12" s="1"/>
  <c r="H82" i="12" s="1"/>
  <c r="E66" i="12"/>
  <c r="G66" i="12" s="1"/>
  <c r="H66" i="12" s="1"/>
  <c r="E62" i="12"/>
  <c r="G62" i="12" s="1"/>
  <c r="H62" i="12" s="1"/>
  <c r="E42" i="12"/>
  <c r="G42" i="12" s="1"/>
  <c r="H42" i="12" s="1"/>
  <c r="E38" i="12"/>
  <c r="E34" i="12"/>
  <c r="G34" i="12" s="1"/>
  <c r="H34" i="12" s="1"/>
  <c r="E30" i="12"/>
  <c r="G30" i="12" s="1"/>
  <c r="H30" i="12" s="1"/>
  <c r="E26" i="12"/>
  <c r="G26" i="12" s="1"/>
  <c r="H26" i="12" s="1"/>
  <c r="E22" i="12"/>
  <c r="G22" i="12" s="1"/>
  <c r="H22" i="12" s="1"/>
  <c r="E112" i="12"/>
  <c r="G112" i="12" s="1"/>
  <c r="H112" i="12" s="1"/>
  <c r="E108" i="12"/>
  <c r="G108" i="12" s="1"/>
  <c r="H108" i="12" s="1"/>
  <c r="E84" i="12"/>
  <c r="E76" i="12"/>
  <c r="G76" i="12" s="1"/>
  <c r="H76" i="12" s="1"/>
  <c r="E68" i="12"/>
  <c r="G68" i="12" s="1"/>
  <c r="H68" i="12" s="1"/>
  <c r="E36" i="12"/>
  <c r="G36" i="12" s="1"/>
  <c r="H36" i="12" s="1"/>
  <c r="E32" i="12"/>
  <c r="G32" i="12" s="1"/>
  <c r="H32" i="12" s="1"/>
  <c r="E28" i="12"/>
  <c r="G28" i="12" s="1"/>
  <c r="H28" i="12" s="1"/>
  <c r="E20" i="12"/>
  <c r="G20" i="12" s="1"/>
  <c r="H20" i="12" s="1"/>
  <c r="I92" i="15"/>
  <c r="H92" i="15"/>
  <c r="I76" i="15"/>
  <c r="J76" i="15" s="1"/>
  <c r="E13" i="15"/>
  <c r="G13" i="15" s="1"/>
  <c r="E15" i="15"/>
  <c r="G15" i="15" s="1"/>
  <c r="H15" i="15" s="1"/>
  <c r="E17" i="15"/>
  <c r="G17" i="15" s="1"/>
  <c r="H17" i="15" s="1"/>
  <c r="E21" i="15"/>
  <c r="G21" i="15" s="1"/>
  <c r="E23" i="15"/>
  <c r="G23" i="15" s="1"/>
  <c r="E25" i="15"/>
  <c r="I25" i="15" s="1"/>
  <c r="E27" i="15"/>
  <c r="I27" i="15" s="1"/>
  <c r="E29" i="15"/>
  <c r="G29" i="15" s="1"/>
  <c r="E31" i="15"/>
  <c r="I31" i="15" s="1"/>
  <c r="E33" i="15"/>
  <c r="I33" i="15" s="1"/>
  <c r="E35" i="15"/>
  <c r="G35" i="15" s="1"/>
  <c r="H35" i="15" s="1"/>
  <c r="E37" i="15"/>
  <c r="G37" i="15" s="1"/>
  <c r="E43" i="15"/>
  <c r="G43" i="15" s="1"/>
  <c r="E45" i="15"/>
  <c r="G45" i="15" s="1"/>
  <c r="H45" i="15" s="1"/>
  <c r="E47" i="15"/>
  <c r="G47" i="15" s="1"/>
  <c r="E49" i="15"/>
  <c r="G49" i="15" s="1"/>
  <c r="H49" i="15" s="1"/>
  <c r="E51" i="15"/>
  <c r="I51" i="15" s="1"/>
  <c r="E53" i="15"/>
  <c r="I53" i="15" s="1"/>
  <c r="E55" i="15"/>
  <c r="G55" i="15" s="1"/>
  <c r="E57" i="15"/>
  <c r="G57" i="15" s="1"/>
  <c r="E59" i="15"/>
  <c r="I59" i="15" s="1"/>
  <c r="E61" i="15"/>
  <c r="G61" i="15" s="1"/>
  <c r="H61" i="15" s="1"/>
  <c r="E63" i="15"/>
  <c r="G63" i="15" s="1"/>
  <c r="H63" i="15" s="1"/>
  <c r="E65" i="15"/>
  <c r="G65" i="15" s="1"/>
  <c r="H65" i="15" s="1"/>
  <c r="E67" i="15"/>
  <c r="G67" i="15" s="1"/>
  <c r="E69" i="15"/>
  <c r="G69" i="15" s="1"/>
  <c r="E71" i="15"/>
  <c r="G71" i="15" s="1"/>
  <c r="H71" i="15" s="1"/>
  <c r="E73" i="15"/>
  <c r="G73" i="15" s="1"/>
  <c r="E75" i="15"/>
  <c r="G75" i="15" s="1"/>
  <c r="H75" i="15" s="1"/>
  <c r="E77" i="15"/>
  <c r="G77" i="15" s="1"/>
  <c r="H77" i="15" s="1"/>
  <c r="E79" i="15"/>
  <c r="G79" i="15" s="1"/>
  <c r="H79" i="15" s="1"/>
  <c r="E81" i="15"/>
  <c r="I81" i="15" s="1"/>
  <c r="E83" i="15"/>
  <c r="G83" i="15" s="1"/>
  <c r="H83" i="15" s="1"/>
  <c r="E85" i="15"/>
  <c r="G85" i="15" s="1"/>
  <c r="E87" i="15"/>
  <c r="G87" i="15" s="1"/>
  <c r="E89" i="15"/>
  <c r="I89" i="15" s="1"/>
  <c r="E91" i="15"/>
  <c r="I91" i="15" s="1"/>
  <c r="E93" i="15"/>
  <c r="I93" i="15" s="1"/>
  <c r="E95" i="15"/>
  <c r="I95" i="15" s="1"/>
  <c r="E109" i="15"/>
  <c r="G109" i="15" s="1"/>
  <c r="H109" i="15" s="1"/>
  <c r="E111" i="15"/>
  <c r="I111" i="15" s="1"/>
  <c r="E113" i="15"/>
  <c r="G113" i="15" s="1"/>
  <c r="H113" i="15" s="1"/>
  <c r="E115" i="15"/>
  <c r="G115" i="15" s="1"/>
  <c r="H115" i="15" s="1"/>
  <c r="E117" i="15"/>
  <c r="I117" i="15" s="1"/>
  <c r="E119" i="15"/>
  <c r="I119" i="15" s="1"/>
  <c r="G114" i="15"/>
  <c r="H114" i="15" s="1"/>
  <c r="J114" i="15" s="1"/>
  <c r="L114" i="15" s="1"/>
  <c r="G12" i="15"/>
  <c r="H12" i="15" s="1"/>
  <c r="J12" i="15" s="1"/>
  <c r="H32" i="15"/>
  <c r="I32" i="15"/>
  <c r="G38" i="15"/>
  <c r="H38" i="15" s="1"/>
  <c r="I38" i="15"/>
  <c r="I34" i="15"/>
  <c r="H34" i="15"/>
  <c r="I26" i="15"/>
  <c r="H26" i="15"/>
  <c r="E125" i="11"/>
  <c r="G125" i="11" s="1"/>
  <c r="H125" i="11" s="1"/>
  <c r="E127" i="15"/>
  <c r="I112" i="15"/>
  <c r="G112" i="15"/>
  <c r="H112" i="15" s="1"/>
  <c r="I94" i="15"/>
  <c r="H94" i="15"/>
  <c r="I39" i="15"/>
  <c r="G39" i="15"/>
  <c r="H39" i="15" s="1"/>
  <c r="I18" i="15"/>
  <c r="G18" i="15"/>
  <c r="H18" i="15" s="1"/>
  <c r="G64" i="15"/>
  <c r="H64" i="15" s="1"/>
  <c r="J64" i="15" s="1"/>
  <c r="I108" i="15"/>
  <c r="G108" i="15"/>
  <c r="H108" i="15" s="1"/>
  <c r="G84" i="15"/>
  <c r="H84" i="15" s="1"/>
  <c r="I84" i="15"/>
  <c r="G70" i="15"/>
  <c r="H70" i="15" s="1"/>
  <c r="I70" i="15"/>
  <c r="G50" i="15"/>
  <c r="H50" i="15" s="1"/>
  <c r="I50" i="15"/>
  <c r="G62" i="15"/>
  <c r="H62" i="15" s="1"/>
  <c r="J62" i="15" s="1"/>
  <c r="G42" i="15"/>
  <c r="H42" i="15" s="1"/>
  <c r="I42" i="15"/>
  <c r="H58" i="10"/>
  <c r="H46" i="10"/>
  <c r="G77" i="10"/>
  <c r="H77" i="10" s="1"/>
  <c r="G116" i="10"/>
  <c r="H116" i="10" s="1"/>
  <c r="H108" i="10"/>
  <c r="H56" i="10"/>
  <c r="H48" i="10"/>
  <c r="H81" i="10"/>
  <c r="H33" i="10"/>
  <c r="H21" i="10"/>
  <c r="H31" i="10"/>
  <c r="G11" i="10"/>
  <c r="H11" i="10" s="1"/>
  <c r="H19" i="10"/>
  <c r="H23" i="10"/>
  <c r="H27" i="10"/>
  <c r="H38" i="10"/>
  <c r="H42" i="10"/>
  <c r="G61" i="10"/>
  <c r="H61" i="10" s="1"/>
  <c r="H70" i="10"/>
  <c r="H74" i="10"/>
  <c r="H79" i="10"/>
  <c r="H83" i="10"/>
  <c r="H87" i="10"/>
  <c r="G109" i="10"/>
  <c r="H109" i="10" s="1"/>
  <c r="H118" i="10"/>
  <c r="N134" i="10"/>
  <c r="N134" i="11"/>
  <c r="G129" i="10"/>
  <c r="H129" i="10" s="1"/>
  <c r="H94" i="9"/>
  <c r="G17" i="9"/>
  <c r="H17" i="9" s="1"/>
  <c r="G12" i="9"/>
  <c r="H12" i="9" s="1"/>
  <c r="G26" i="9"/>
  <c r="H26" i="9" s="1"/>
  <c r="G35" i="9"/>
  <c r="H35" i="9" s="1"/>
  <c r="G39" i="9"/>
  <c r="H39" i="9" s="1"/>
  <c r="G44" i="9"/>
  <c r="H44" i="9" s="1"/>
  <c r="G49" i="9"/>
  <c r="H49" i="9" s="1"/>
  <c r="G53" i="9"/>
  <c r="H53" i="9" s="1"/>
  <c r="G65" i="9"/>
  <c r="H65" i="9" s="1"/>
  <c r="G70" i="9"/>
  <c r="H70" i="9" s="1"/>
  <c r="G74" i="9"/>
  <c r="H74" i="9" s="1"/>
  <c r="G90" i="9"/>
  <c r="H90" i="9" s="1"/>
  <c r="G24" i="9"/>
  <c r="H24" i="9" s="1"/>
  <c r="G37" i="9"/>
  <c r="H37" i="9" s="1"/>
  <c r="G42" i="9"/>
  <c r="H42" i="9" s="1"/>
  <c r="G47" i="9"/>
  <c r="H47" i="9" s="1"/>
  <c r="G51" i="9"/>
  <c r="H51" i="9" s="1"/>
  <c r="G62" i="9"/>
  <c r="H62" i="9" s="1"/>
  <c r="G68" i="9"/>
  <c r="H68" i="9" s="1"/>
  <c r="G72" i="9"/>
  <c r="H72" i="9" s="1"/>
  <c r="G76" i="9"/>
  <c r="H76" i="9" s="1"/>
  <c r="G88" i="9"/>
  <c r="H88" i="9" s="1"/>
  <c r="G92" i="9"/>
  <c r="H92" i="9" s="1"/>
  <c r="H54" i="12" l="1"/>
  <c r="J131" i="15"/>
  <c r="Y131" i="15" s="1"/>
  <c r="AA131" i="15" s="1"/>
  <c r="G129" i="15"/>
  <c r="H129" i="15" s="1"/>
  <c r="J129" i="15" s="1"/>
  <c r="L129" i="15" s="1"/>
  <c r="J130" i="15"/>
  <c r="L130" i="15" s="1"/>
  <c r="G126" i="15"/>
  <c r="H126" i="15" s="1"/>
  <c r="I126" i="15"/>
  <c r="G125" i="15"/>
  <c r="H125" i="15" s="1"/>
  <c r="I125" i="15"/>
  <c r="J132" i="15"/>
  <c r="V131" i="15"/>
  <c r="X131" i="15" s="1"/>
  <c r="G127" i="15"/>
  <c r="H127" i="15" s="1"/>
  <c r="I127" i="15"/>
  <c r="G128" i="15"/>
  <c r="H128" i="15" s="1"/>
  <c r="I128" i="15"/>
  <c r="H63" i="12"/>
  <c r="H77" i="12"/>
  <c r="H55" i="12"/>
  <c r="H52" i="12"/>
  <c r="H48" i="12"/>
  <c r="I45" i="15"/>
  <c r="J45" i="15" s="1"/>
  <c r="P45" i="15" s="1"/>
  <c r="R45" i="15" s="1"/>
  <c r="H56" i="12"/>
  <c r="I66" i="15"/>
  <c r="J66" i="15" s="1"/>
  <c r="L66" i="15" s="1"/>
  <c r="H40" i="12"/>
  <c r="H123" i="11"/>
  <c r="H124" i="11"/>
  <c r="G110" i="15"/>
  <c r="H110" i="15" s="1"/>
  <c r="J110" i="15" s="1"/>
  <c r="L110" i="15" s="1"/>
  <c r="H44" i="12"/>
  <c r="H123" i="15"/>
  <c r="I123" i="15"/>
  <c r="E121" i="15"/>
  <c r="I61" i="15"/>
  <c r="J61" i="15" s="1"/>
  <c r="L61" i="15" s="1"/>
  <c r="I113" i="15"/>
  <c r="J113" i="15" s="1"/>
  <c r="G60" i="15"/>
  <c r="H60" i="15" s="1"/>
  <c r="J60" i="15" s="1"/>
  <c r="V60" i="15" s="1"/>
  <c r="X60" i="15" s="1"/>
  <c r="I48" i="15"/>
  <c r="J48" i="15" s="1"/>
  <c r="M48" i="15" s="1"/>
  <c r="Y48" i="15" s="1"/>
  <c r="AA48" i="15" s="1"/>
  <c r="I88" i="15"/>
  <c r="J88" i="15" s="1"/>
  <c r="P88" i="15" s="1"/>
  <c r="R88" i="15" s="1"/>
  <c r="I80" i="15"/>
  <c r="J80" i="15" s="1"/>
  <c r="P80" i="15" s="1"/>
  <c r="R80" i="15" s="1"/>
  <c r="H47" i="15"/>
  <c r="G31" i="15"/>
  <c r="H31" i="15" s="1"/>
  <c r="J31" i="15" s="1"/>
  <c r="M31" i="15" s="1"/>
  <c r="I30" i="15"/>
  <c r="J30" i="15" s="1"/>
  <c r="M30" i="15" s="1"/>
  <c r="Y30" i="15" s="1"/>
  <c r="AA30" i="15" s="1"/>
  <c r="I24" i="15"/>
  <c r="J24" i="15" s="1"/>
  <c r="V24" i="15" s="1"/>
  <c r="X24" i="15" s="1"/>
  <c r="G72" i="15"/>
  <c r="H72" i="15" s="1"/>
  <c r="J72" i="15" s="1"/>
  <c r="G44" i="15"/>
  <c r="H44" i="15" s="1"/>
  <c r="J44" i="15" s="1"/>
  <c r="H122" i="15"/>
  <c r="I41" i="15"/>
  <c r="J41" i="15" s="1"/>
  <c r="P41" i="15" s="1"/>
  <c r="R41" i="15" s="1"/>
  <c r="H85" i="15"/>
  <c r="I54" i="15"/>
  <c r="J54" i="15" s="1"/>
  <c r="L54" i="15" s="1"/>
  <c r="H82" i="15"/>
  <c r="G74" i="15"/>
  <c r="H74" i="15" s="1"/>
  <c r="J74" i="15" s="1"/>
  <c r="V74" i="15" s="1"/>
  <c r="X74" i="15" s="1"/>
  <c r="H126" i="12"/>
  <c r="I69" i="15"/>
  <c r="H13" i="15"/>
  <c r="I122" i="15"/>
  <c r="G33" i="15"/>
  <c r="H33" i="15" s="1"/>
  <c r="J33" i="15" s="1"/>
  <c r="I28" i="15"/>
  <c r="J28" i="15" s="1"/>
  <c r="V28" i="15" s="1"/>
  <c r="X28" i="15" s="1"/>
  <c r="G118" i="15"/>
  <c r="H118" i="15" s="1"/>
  <c r="J118" i="15" s="1"/>
  <c r="S118" i="15" s="1"/>
  <c r="U118" i="15" s="1"/>
  <c r="I52" i="15"/>
  <c r="J52" i="15" s="1"/>
  <c r="J68" i="15"/>
  <c r="M68" i="15" s="1"/>
  <c r="I40" i="15"/>
  <c r="J40" i="15" s="1"/>
  <c r="M40" i="15" s="1"/>
  <c r="Y40" i="15" s="1"/>
  <c r="AA40" i="15" s="1"/>
  <c r="I71" i="15"/>
  <c r="J71" i="15" s="1"/>
  <c r="I79" i="15"/>
  <c r="J79" i="15" s="1"/>
  <c r="V79" i="15" s="1"/>
  <c r="X79" i="15" s="1"/>
  <c r="I124" i="15"/>
  <c r="I16" i="15"/>
  <c r="J16" i="15" s="1"/>
  <c r="I116" i="15"/>
  <c r="J116" i="15" s="1"/>
  <c r="L116" i="15" s="1"/>
  <c r="G36" i="15"/>
  <c r="H36" i="15" s="1"/>
  <c r="J36" i="15" s="1"/>
  <c r="V36" i="15" s="1"/>
  <c r="X36" i="15" s="1"/>
  <c r="H124" i="15"/>
  <c r="J124" i="15" s="1"/>
  <c r="I115" i="15"/>
  <c r="J115" i="15" s="1"/>
  <c r="M115" i="15" s="1"/>
  <c r="I17" i="15"/>
  <c r="J17" i="15" s="1"/>
  <c r="I14" i="15"/>
  <c r="J14" i="15" s="1"/>
  <c r="S14" i="15" s="1"/>
  <c r="U14" i="15" s="1"/>
  <c r="J46" i="15"/>
  <c r="V46" i="15" s="1"/>
  <c r="X46" i="15" s="1"/>
  <c r="I56" i="15"/>
  <c r="J56" i="15" s="1"/>
  <c r="V56" i="15" s="1"/>
  <c r="X56" i="15" s="1"/>
  <c r="H78" i="15"/>
  <c r="G20" i="15"/>
  <c r="H20" i="15" s="1"/>
  <c r="J20" i="15" s="1"/>
  <c r="H73" i="15"/>
  <c r="I82" i="15"/>
  <c r="I78" i="15"/>
  <c r="I19" i="15"/>
  <c r="G90" i="15"/>
  <c r="H90" i="15" s="1"/>
  <c r="J90" i="15" s="1"/>
  <c r="M90" i="15" s="1"/>
  <c r="G84" i="12"/>
  <c r="H84" i="12" s="1"/>
  <c r="J22" i="15"/>
  <c r="J58" i="15"/>
  <c r="H124" i="12"/>
  <c r="H19" i="15"/>
  <c r="G86" i="15"/>
  <c r="H86" i="15" s="1"/>
  <c r="J86" i="15" s="1"/>
  <c r="V86" i="15" s="1"/>
  <c r="X86" i="15" s="1"/>
  <c r="H119" i="9"/>
  <c r="I11" i="9" s="1"/>
  <c r="I57" i="15"/>
  <c r="G95" i="15"/>
  <c r="H95" i="15" s="1"/>
  <c r="J95" i="15" s="1"/>
  <c r="I63" i="15"/>
  <c r="J63" i="15" s="1"/>
  <c r="G38" i="12"/>
  <c r="H38" i="12" s="1"/>
  <c r="H134" i="9"/>
  <c r="H121" i="12"/>
  <c r="I49" i="15"/>
  <c r="J49" i="15" s="1"/>
  <c r="H21" i="15"/>
  <c r="G117" i="15"/>
  <c r="H117" i="15" s="1"/>
  <c r="J117" i="15" s="1"/>
  <c r="S117" i="15" s="1"/>
  <c r="U117" i="15" s="1"/>
  <c r="M114" i="15"/>
  <c r="O114" i="15" s="1"/>
  <c r="G53" i="15"/>
  <c r="H53" i="15" s="1"/>
  <c r="J53" i="15" s="1"/>
  <c r="I109" i="15"/>
  <c r="J109" i="15" s="1"/>
  <c r="G89" i="15"/>
  <c r="H89" i="15" s="1"/>
  <c r="J89" i="15" s="1"/>
  <c r="I65" i="15"/>
  <c r="J65" i="15" s="1"/>
  <c r="I37" i="15"/>
  <c r="H29" i="15"/>
  <c r="G81" i="15"/>
  <c r="H81" i="15" s="1"/>
  <c r="J81" i="15" s="1"/>
  <c r="I77" i="15"/>
  <c r="J77" i="15" s="1"/>
  <c r="G25" i="15"/>
  <c r="H25" i="15" s="1"/>
  <c r="J25" i="15" s="1"/>
  <c r="I73" i="15"/>
  <c r="I15" i="15"/>
  <c r="J15" i="15" s="1"/>
  <c r="V15" i="15" s="1"/>
  <c r="X15" i="15" s="1"/>
  <c r="I85" i="15"/>
  <c r="H69" i="15"/>
  <c r="H37" i="15"/>
  <c r="I29" i="15"/>
  <c r="I21" i="15"/>
  <c r="H57" i="15"/>
  <c r="G93" i="15"/>
  <c r="H93" i="15" s="1"/>
  <c r="J93" i="15" s="1"/>
  <c r="V93" i="15" s="1"/>
  <c r="X93" i="15" s="1"/>
  <c r="J92" i="15"/>
  <c r="M92" i="15" s="1"/>
  <c r="P66" i="15"/>
  <c r="R66" i="15" s="1"/>
  <c r="H87" i="15"/>
  <c r="I43" i="15"/>
  <c r="G111" i="15"/>
  <c r="H111" i="15" s="1"/>
  <c r="J111" i="15" s="1"/>
  <c r="V111" i="15" s="1"/>
  <c r="X111" i="15" s="1"/>
  <c r="I83" i="15"/>
  <c r="J83" i="15" s="1"/>
  <c r="I67" i="15"/>
  <c r="G51" i="15"/>
  <c r="H51" i="15" s="1"/>
  <c r="J51" i="15" s="1"/>
  <c r="I35" i="15"/>
  <c r="J35" i="15" s="1"/>
  <c r="I23" i="15"/>
  <c r="G119" i="15"/>
  <c r="H119" i="15" s="1"/>
  <c r="J119" i="15" s="1"/>
  <c r="I75" i="15"/>
  <c r="J75" i="15" s="1"/>
  <c r="P75" i="15" s="1"/>
  <c r="R75" i="15" s="1"/>
  <c r="I55" i="15"/>
  <c r="G91" i="15"/>
  <c r="H91" i="15" s="1"/>
  <c r="J91" i="15" s="1"/>
  <c r="S91" i="15" s="1"/>
  <c r="U91" i="15" s="1"/>
  <c r="G27" i="15"/>
  <c r="H27" i="15" s="1"/>
  <c r="J27" i="15" s="1"/>
  <c r="L27" i="15" s="1"/>
  <c r="G59" i="15"/>
  <c r="H59" i="15" s="1"/>
  <c r="J59" i="15" s="1"/>
  <c r="S59" i="15" s="1"/>
  <c r="U59" i="15" s="1"/>
  <c r="H67" i="15"/>
  <c r="I47" i="15"/>
  <c r="H43" i="15"/>
  <c r="H23" i="15"/>
  <c r="I13" i="15"/>
  <c r="H55" i="15"/>
  <c r="I87" i="15"/>
  <c r="J34" i="15"/>
  <c r="L34" i="15" s="1"/>
  <c r="S114" i="15"/>
  <c r="U114" i="15" s="1"/>
  <c r="P114" i="15"/>
  <c r="R114" i="15" s="1"/>
  <c r="J112" i="15"/>
  <c r="S112" i="15" s="1"/>
  <c r="U112" i="15" s="1"/>
  <c r="V114" i="15"/>
  <c r="X114" i="15" s="1"/>
  <c r="J26" i="15"/>
  <c r="P26" i="15" s="1"/>
  <c r="R26" i="15" s="1"/>
  <c r="J70" i="15"/>
  <c r="M70" i="15" s="1"/>
  <c r="J108" i="15"/>
  <c r="S108" i="15" s="1"/>
  <c r="U108" i="15" s="1"/>
  <c r="J18" i="15"/>
  <c r="P18" i="15" s="1"/>
  <c r="R18" i="15" s="1"/>
  <c r="J39" i="15"/>
  <c r="S39" i="15" s="1"/>
  <c r="U39" i="15" s="1"/>
  <c r="V76" i="15"/>
  <c r="X76" i="15" s="1"/>
  <c r="S76" i="15"/>
  <c r="U76" i="15" s="1"/>
  <c r="M76" i="15"/>
  <c r="L76" i="15"/>
  <c r="P76" i="15"/>
  <c r="R76" i="15" s="1"/>
  <c r="J38" i="15"/>
  <c r="J32" i="15"/>
  <c r="V64" i="15"/>
  <c r="X64" i="15" s="1"/>
  <c r="M64" i="15"/>
  <c r="S64" i="15"/>
  <c r="U64" i="15" s="1"/>
  <c r="L64" i="15"/>
  <c r="P64" i="15"/>
  <c r="R64" i="15" s="1"/>
  <c r="M62" i="15"/>
  <c r="P62" i="15"/>
  <c r="R62" i="15" s="1"/>
  <c r="V62" i="15"/>
  <c r="X62" i="15" s="1"/>
  <c r="S62" i="15"/>
  <c r="U62" i="15" s="1"/>
  <c r="L62" i="15"/>
  <c r="J42" i="15"/>
  <c r="J50" i="15"/>
  <c r="J84" i="15"/>
  <c r="J94" i="15"/>
  <c r="S12" i="15"/>
  <c r="U12" i="15" s="1"/>
  <c r="V12" i="15"/>
  <c r="X12" i="15" s="1"/>
  <c r="M12" i="15"/>
  <c r="P12" i="15"/>
  <c r="R12" i="15" s="1"/>
  <c r="L12" i="15"/>
  <c r="H119" i="10"/>
  <c r="I11" i="10" s="1"/>
  <c r="I12" i="10" s="1"/>
  <c r="I13" i="10" s="1"/>
  <c r="H134" i="10"/>
  <c r="I14" i="10" l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12" i="9"/>
  <c r="I13" i="9" s="1"/>
  <c r="I14" i="9" s="1"/>
  <c r="I15" i="9" s="1"/>
  <c r="I16" i="9" s="1"/>
  <c r="I17" i="9" s="1"/>
  <c r="I18" i="9" s="1"/>
  <c r="I19" i="9" s="1"/>
  <c r="I20" i="9" s="1"/>
  <c r="I21" i="9" s="1"/>
  <c r="K17" i="10"/>
  <c r="Z17" i="10" s="1"/>
  <c r="K106" i="10"/>
  <c r="K105" i="10"/>
  <c r="K102" i="10"/>
  <c r="K101" i="10"/>
  <c r="K98" i="10"/>
  <c r="K95" i="10"/>
  <c r="K104" i="10"/>
  <c r="K103" i="10"/>
  <c r="K97" i="10"/>
  <c r="K96" i="10"/>
  <c r="K100" i="10"/>
  <c r="K99" i="10"/>
  <c r="K106" i="9"/>
  <c r="K105" i="9"/>
  <c r="K102" i="9"/>
  <c r="K101" i="9"/>
  <c r="K98" i="9"/>
  <c r="K97" i="9"/>
  <c r="K103" i="9"/>
  <c r="K100" i="9"/>
  <c r="K104" i="9"/>
  <c r="K99" i="9"/>
  <c r="K96" i="9"/>
  <c r="K95" i="9"/>
  <c r="H119" i="12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P131" i="15"/>
  <c r="R131" i="15" s="1"/>
  <c r="M131" i="15"/>
  <c r="O131" i="15" s="1"/>
  <c r="K22" i="9"/>
  <c r="Z22" i="9" s="1"/>
  <c r="K107" i="9"/>
  <c r="L131" i="15"/>
  <c r="S131" i="15"/>
  <c r="U131" i="15" s="1"/>
  <c r="S129" i="15"/>
  <c r="U129" i="15" s="1"/>
  <c r="V129" i="15"/>
  <c r="X129" i="15" s="1"/>
  <c r="M129" i="15"/>
  <c r="O129" i="15" s="1"/>
  <c r="P129" i="15"/>
  <c r="R129" i="15" s="1"/>
  <c r="Y129" i="15"/>
  <c r="AA129" i="15" s="1"/>
  <c r="M130" i="15"/>
  <c r="O130" i="15" s="1"/>
  <c r="P130" i="15"/>
  <c r="R130" i="15" s="1"/>
  <c r="V130" i="15"/>
  <c r="X130" i="15" s="1"/>
  <c r="S130" i="15"/>
  <c r="U130" i="15" s="1"/>
  <c r="J125" i="15"/>
  <c r="S125" i="15" s="1"/>
  <c r="U125" i="15" s="1"/>
  <c r="J123" i="15"/>
  <c r="P123" i="15" s="1"/>
  <c r="Y130" i="15"/>
  <c r="AA130" i="15" s="1"/>
  <c r="T22" i="9"/>
  <c r="J128" i="15"/>
  <c r="S128" i="15" s="1"/>
  <c r="U128" i="15" s="1"/>
  <c r="J127" i="15"/>
  <c r="V127" i="15" s="1"/>
  <c r="X127" i="15" s="1"/>
  <c r="J122" i="15"/>
  <c r="L40" i="15"/>
  <c r="S124" i="15"/>
  <c r="V124" i="15"/>
  <c r="P124" i="15"/>
  <c r="Y124" i="15"/>
  <c r="M124" i="15"/>
  <c r="L132" i="15"/>
  <c r="S132" i="15"/>
  <c r="U132" i="15" s="1"/>
  <c r="P132" i="15"/>
  <c r="R132" i="15" s="1"/>
  <c r="M132" i="15"/>
  <c r="O132" i="15" s="1"/>
  <c r="V132" i="15"/>
  <c r="X132" i="15" s="1"/>
  <c r="Y132" i="15"/>
  <c r="AA132" i="15" s="1"/>
  <c r="J126" i="15"/>
  <c r="K117" i="9"/>
  <c r="Z117" i="9" s="1"/>
  <c r="H119" i="11"/>
  <c r="I11" i="11" s="1"/>
  <c r="P110" i="15"/>
  <c r="R110" i="15" s="1"/>
  <c r="M110" i="15"/>
  <c r="O110" i="15" s="1"/>
  <c r="M66" i="15"/>
  <c r="O66" i="15" s="1"/>
  <c r="S110" i="15"/>
  <c r="U110" i="15" s="1"/>
  <c r="V110" i="15"/>
  <c r="X110" i="15" s="1"/>
  <c r="Y114" i="15"/>
  <c r="AA114" i="15" s="1"/>
  <c r="V66" i="15"/>
  <c r="X66" i="15" s="1"/>
  <c r="S48" i="15"/>
  <c r="U48" i="15" s="1"/>
  <c r="S66" i="15"/>
  <c r="U66" i="15" s="1"/>
  <c r="J47" i="15"/>
  <c r="M47" i="15" s="1"/>
  <c r="P46" i="15"/>
  <c r="R46" i="15" s="1"/>
  <c r="K74" i="9"/>
  <c r="M46" i="15"/>
  <c r="O46" i="15" s="1"/>
  <c r="P118" i="15"/>
  <c r="R118" i="15" s="1"/>
  <c r="H134" i="11"/>
  <c r="S88" i="15"/>
  <c r="U88" i="15" s="1"/>
  <c r="S68" i="15"/>
  <c r="U68" i="15" s="1"/>
  <c r="P68" i="15"/>
  <c r="R68" i="15" s="1"/>
  <c r="W123" i="15"/>
  <c r="S56" i="15"/>
  <c r="U56" i="15" s="1"/>
  <c r="V88" i="15"/>
  <c r="X88" i="15" s="1"/>
  <c r="M88" i="15"/>
  <c r="Y88" i="15" s="1"/>
  <c r="AA88" i="15" s="1"/>
  <c r="L88" i="15"/>
  <c r="L36" i="15"/>
  <c r="M36" i="15"/>
  <c r="Y36" i="15" s="1"/>
  <c r="AA36" i="15" s="1"/>
  <c r="K38" i="9"/>
  <c r="Q38" i="9" s="1"/>
  <c r="K24" i="9"/>
  <c r="K54" i="9"/>
  <c r="K64" i="9"/>
  <c r="M118" i="15"/>
  <c r="Y118" i="15" s="1"/>
  <c r="AA118" i="15" s="1"/>
  <c r="P48" i="15"/>
  <c r="R48" i="15" s="1"/>
  <c r="J13" i="15"/>
  <c r="M13" i="15" s="1"/>
  <c r="S40" i="15"/>
  <c r="U40" i="15" s="1"/>
  <c r="V48" i="15"/>
  <c r="X48" i="15" s="1"/>
  <c r="K21" i="9"/>
  <c r="K50" i="9"/>
  <c r="K35" i="9"/>
  <c r="K68" i="9"/>
  <c r="Q68" i="9" s="1"/>
  <c r="K94" i="9"/>
  <c r="K27" i="9"/>
  <c r="K67" i="9"/>
  <c r="K52" i="9"/>
  <c r="K91" i="9"/>
  <c r="K81" i="9"/>
  <c r="K114" i="9"/>
  <c r="K62" i="9"/>
  <c r="K88" i="9"/>
  <c r="K39" i="9"/>
  <c r="K108" i="9"/>
  <c r="K73" i="9"/>
  <c r="K14" i="9"/>
  <c r="V68" i="15"/>
  <c r="X68" i="15" s="1"/>
  <c r="L56" i="15"/>
  <c r="S92" i="15"/>
  <c r="U92" i="15" s="1"/>
  <c r="J57" i="15"/>
  <c r="V57" i="15" s="1"/>
  <c r="X57" i="15" s="1"/>
  <c r="L68" i="15"/>
  <c r="P56" i="15"/>
  <c r="R56" i="15" s="1"/>
  <c r="J87" i="15"/>
  <c r="V87" i="15" s="1"/>
  <c r="X87" i="15" s="1"/>
  <c r="M56" i="15"/>
  <c r="Y56" i="15" s="1"/>
  <c r="AA56" i="15" s="1"/>
  <c r="I121" i="15"/>
  <c r="H121" i="15"/>
  <c r="G121" i="15"/>
  <c r="S111" i="15"/>
  <c r="U111" i="15" s="1"/>
  <c r="V118" i="15"/>
  <c r="X118" i="15" s="1"/>
  <c r="J37" i="15"/>
  <c r="V37" i="15" s="1"/>
  <c r="X37" i="15" s="1"/>
  <c r="J73" i="15"/>
  <c r="V73" i="15" s="1"/>
  <c r="X73" i="15" s="1"/>
  <c r="L48" i="15"/>
  <c r="J85" i="15"/>
  <c r="M85" i="15" s="1"/>
  <c r="L14" i="15"/>
  <c r="P27" i="15"/>
  <c r="R27" i="15" s="1"/>
  <c r="J55" i="15"/>
  <c r="V55" i="15" s="1"/>
  <c r="X55" i="15" s="1"/>
  <c r="L118" i="15"/>
  <c r="S46" i="15"/>
  <c r="U46" i="15" s="1"/>
  <c r="L74" i="15"/>
  <c r="P36" i="15"/>
  <c r="R36" i="15" s="1"/>
  <c r="J78" i="15"/>
  <c r="P78" i="15" s="1"/>
  <c r="R78" i="15" s="1"/>
  <c r="L46" i="15"/>
  <c r="S36" i="15"/>
  <c r="U36" i="15" s="1"/>
  <c r="Q122" i="15"/>
  <c r="M93" i="15"/>
  <c r="O93" i="15" s="1"/>
  <c r="J19" i="15"/>
  <c r="S19" i="15" s="1"/>
  <c r="U19" i="15" s="1"/>
  <c r="T124" i="15"/>
  <c r="L28" i="15"/>
  <c r="M86" i="15"/>
  <c r="O86" i="15" s="1"/>
  <c r="S31" i="15"/>
  <c r="U31" i="15" s="1"/>
  <c r="Y110" i="15"/>
  <c r="AA110" i="15" s="1"/>
  <c r="S86" i="15"/>
  <c r="U86" i="15" s="1"/>
  <c r="S28" i="15"/>
  <c r="U28" i="15" s="1"/>
  <c r="P28" i="15"/>
  <c r="R28" i="15" s="1"/>
  <c r="L86" i="15"/>
  <c r="M28" i="15"/>
  <c r="Y28" i="15" s="1"/>
  <c r="AA28" i="15" s="1"/>
  <c r="J69" i="15"/>
  <c r="P69" i="15" s="1"/>
  <c r="R69" i="15" s="1"/>
  <c r="V90" i="15"/>
  <c r="X90" i="15" s="1"/>
  <c r="V41" i="15"/>
  <c r="X41" i="15" s="1"/>
  <c r="P86" i="15"/>
  <c r="R86" i="15" s="1"/>
  <c r="O40" i="15"/>
  <c r="V40" i="15"/>
  <c r="X40" i="15" s="1"/>
  <c r="J82" i="15"/>
  <c r="M82" i="15" s="1"/>
  <c r="O82" i="15" s="1"/>
  <c r="K77" i="9"/>
  <c r="K76" i="9"/>
  <c r="K60" i="9"/>
  <c r="K26" i="9"/>
  <c r="K82" i="9"/>
  <c r="K31" i="9"/>
  <c r="K112" i="9"/>
  <c r="K65" i="9"/>
  <c r="K45" i="9"/>
  <c r="K70" i="9"/>
  <c r="K37" i="9"/>
  <c r="K115" i="9"/>
  <c r="K34" i="9"/>
  <c r="K78" i="9"/>
  <c r="K46" i="9"/>
  <c r="K41" i="9"/>
  <c r="K13" i="9"/>
  <c r="I120" i="9"/>
  <c r="K120" i="9" s="1"/>
  <c r="Z120" i="9" s="1"/>
  <c r="AA120" i="9" s="1"/>
  <c r="K69" i="9"/>
  <c r="K42" i="9"/>
  <c r="K25" i="9"/>
  <c r="K18" i="9"/>
  <c r="K15" i="9"/>
  <c r="K89" i="9"/>
  <c r="K48" i="9"/>
  <c r="K113" i="9"/>
  <c r="K29" i="9"/>
  <c r="K87" i="9"/>
  <c r="K85" i="9"/>
  <c r="K44" i="9"/>
  <c r="K57" i="9"/>
  <c r="K28" i="9"/>
  <c r="K109" i="9"/>
  <c r="K40" i="9"/>
  <c r="K61" i="9"/>
  <c r="K92" i="9"/>
  <c r="K66" i="9"/>
  <c r="K116" i="9"/>
  <c r="K75" i="9"/>
  <c r="K49" i="9"/>
  <c r="K53" i="9"/>
  <c r="K79" i="9"/>
  <c r="K83" i="9"/>
  <c r="K72" i="9"/>
  <c r="K29" i="10"/>
  <c r="K20" i="9"/>
  <c r="K12" i="9"/>
  <c r="K16" i="9"/>
  <c r="Z16" i="9" s="1"/>
  <c r="K30" i="9"/>
  <c r="K17" i="9"/>
  <c r="Z17" i="9" s="1"/>
  <c r="K23" i="9"/>
  <c r="K43" i="9"/>
  <c r="K118" i="9"/>
  <c r="K84" i="9"/>
  <c r="K56" i="9"/>
  <c r="K93" i="9"/>
  <c r="K58" i="9"/>
  <c r="K63" i="9"/>
  <c r="K47" i="9"/>
  <c r="K33" i="9"/>
  <c r="K71" i="9"/>
  <c r="K80" i="9"/>
  <c r="K32" i="9"/>
  <c r="K110" i="9"/>
  <c r="K59" i="9"/>
  <c r="K36" i="9"/>
  <c r="K86" i="9"/>
  <c r="K55" i="9"/>
  <c r="K90" i="9"/>
  <c r="K111" i="9"/>
  <c r="K51" i="9"/>
  <c r="K11" i="9"/>
  <c r="J11" i="9" s="1"/>
  <c r="K48" i="10"/>
  <c r="K19" i="9"/>
  <c r="K43" i="10"/>
  <c r="K19" i="10"/>
  <c r="K86" i="10"/>
  <c r="K38" i="10"/>
  <c r="K117" i="10"/>
  <c r="K73" i="10"/>
  <c r="K83" i="10"/>
  <c r="K62" i="10"/>
  <c r="P40" i="15"/>
  <c r="R40" i="15" s="1"/>
  <c r="K51" i="10"/>
  <c r="K36" i="10"/>
  <c r="K82" i="10"/>
  <c r="K23" i="10"/>
  <c r="K116" i="10"/>
  <c r="K94" i="10"/>
  <c r="I120" i="10"/>
  <c r="I121" i="10" s="1"/>
  <c r="I122" i="10" s="1"/>
  <c r="K88" i="10"/>
  <c r="K12" i="10"/>
  <c r="K24" i="10"/>
  <c r="K71" i="10"/>
  <c r="K77" i="10"/>
  <c r="K65" i="10"/>
  <c r="K52" i="10"/>
  <c r="K76" i="10"/>
  <c r="K113" i="10"/>
  <c r="K37" i="10"/>
  <c r="K33" i="10"/>
  <c r="K81" i="10"/>
  <c r="K13" i="10"/>
  <c r="K26" i="10"/>
  <c r="K84" i="10"/>
  <c r="K75" i="10"/>
  <c r="K34" i="10"/>
  <c r="K60" i="10"/>
  <c r="K22" i="10"/>
  <c r="K91" i="10"/>
  <c r="K108" i="10"/>
  <c r="K92" i="10"/>
  <c r="K50" i="10"/>
  <c r="Z50" i="10" s="1"/>
  <c r="K16" i="10"/>
  <c r="K11" i="10"/>
  <c r="K63" i="10"/>
  <c r="K30" i="10"/>
  <c r="K69" i="10"/>
  <c r="V116" i="15"/>
  <c r="X116" i="15" s="1"/>
  <c r="K25" i="10"/>
  <c r="V115" i="15"/>
  <c r="X115" i="15" s="1"/>
  <c r="P111" i="15"/>
  <c r="R111" i="15" s="1"/>
  <c r="P91" i="15"/>
  <c r="R91" i="15" s="1"/>
  <c r="S93" i="15"/>
  <c r="U93" i="15" s="1"/>
  <c r="S60" i="15"/>
  <c r="U60" i="15" s="1"/>
  <c r="K89" i="10"/>
  <c r="L81" i="15"/>
  <c r="S81" i="15"/>
  <c r="U81" i="15" s="1"/>
  <c r="S58" i="15"/>
  <c r="U58" i="15" s="1"/>
  <c r="V58" i="15"/>
  <c r="X58" i="15" s="1"/>
  <c r="L58" i="15"/>
  <c r="P58" i="15"/>
  <c r="R58" i="15" s="1"/>
  <c r="M58" i="15"/>
  <c r="M112" i="15"/>
  <c r="Y112" i="15" s="1"/>
  <c r="AA112" i="15" s="1"/>
  <c r="M34" i="15"/>
  <c r="Y34" i="15" s="1"/>
  <c r="AA34" i="15" s="1"/>
  <c r="P115" i="15"/>
  <c r="R115" i="15" s="1"/>
  <c r="J21" i="15"/>
  <c r="L21" i="15" s="1"/>
  <c r="H134" i="12"/>
  <c r="P22" i="15"/>
  <c r="R22" i="15" s="1"/>
  <c r="M22" i="15"/>
  <c r="S22" i="15"/>
  <c r="U22" i="15" s="1"/>
  <c r="L22" i="15"/>
  <c r="V22" i="15"/>
  <c r="X22" i="15" s="1"/>
  <c r="S115" i="15"/>
  <c r="U115" i="15" s="1"/>
  <c r="V109" i="15"/>
  <c r="X109" i="15" s="1"/>
  <c r="P109" i="15"/>
  <c r="R109" i="15" s="1"/>
  <c r="P53" i="15"/>
  <c r="R53" i="15" s="1"/>
  <c r="S53" i="15"/>
  <c r="U53" i="15" s="1"/>
  <c r="M45" i="15"/>
  <c r="L111" i="15"/>
  <c r="M111" i="15"/>
  <c r="O111" i="15" s="1"/>
  <c r="P34" i="15"/>
  <c r="R34" i="15" s="1"/>
  <c r="P59" i="15"/>
  <c r="R59" i="15" s="1"/>
  <c r="L115" i="15"/>
  <c r="P54" i="15"/>
  <c r="R54" i="15" s="1"/>
  <c r="L93" i="15"/>
  <c r="J67" i="15"/>
  <c r="M67" i="15" s="1"/>
  <c r="Y67" i="15" s="1"/>
  <c r="AA67" i="15" s="1"/>
  <c r="J43" i="15"/>
  <c r="P43" i="15" s="1"/>
  <c r="R43" i="15" s="1"/>
  <c r="J29" i="15"/>
  <c r="M117" i="15"/>
  <c r="Y117" i="15" s="1"/>
  <c r="AA117" i="15" s="1"/>
  <c r="L108" i="15"/>
  <c r="P70" i="15"/>
  <c r="R70" i="15" s="1"/>
  <c r="S27" i="15"/>
  <c r="U27" i="15" s="1"/>
  <c r="P93" i="15"/>
  <c r="R93" i="15" s="1"/>
  <c r="O92" i="15"/>
  <c r="Y92" i="15"/>
  <c r="AA92" i="15" s="1"/>
  <c r="L25" i="15"/>
  <c r="S25" i="15"/>
  <c r="U25" i="15" s="1"/>
  <c r="M77" i="15"/>
  <c r="Y77" i="15" s="1"/>
  <c r="AA77" i="15" s="1"/>
  <c r="S77" i="15"/>
  <c r="U77" i="15" s="1"/>
  <c r="M41" i="15"/>
  <c r="Y41" i="15" s="1"/>
  <c r="AA41" i="15" s="1"/>
  <c r="L18" i="15"/>
  <c r="M79" i="15"/>
  <c r="Y79" i="15" s="1"/>
  <c r="AA79" i="15" s="1"/>
  <c r="V112" i="15"/>
  <c r="X112" i="15" s="1"/>
  <c r="V34" i="15"/>
  <c r="X34" i="15" s="1"/>
  <c r="V59" i="15"/>
  <c r="X59" i="15" s="1"/>
  <c r="M91" i="15"/>
  <c r="Y91" i="15" s="1"/>
  <c r="AA91" i="15" s="1"/>
  <c r="O48" i="15"/>
  <c r="P74" i="15"/>
  <c r="R74" i="15" s="1"/>
  <c r="L92" i="15"/>
  <c r="V92" i="15"/>
  <c r="X92" i="15" s="1"/>
  <c r="P92" i="15"/>
  <c r="R92" i="15" s="1"/>
  <c r="S90" i="15"/>
  <c r="U90" i="15" s="1"/>
  <c r="L117" i="15"/>
  <c r="V45" i="15"/>
  <c r="X45" i="15" s="1"/>
  <c r="P60" i="15"/>
  <c r="R60" i="15" s="1"/>
  <c r="V25" i="15"/>
  <c r="X25" i="15" s="1"/>
  <c r="P25" i="15"/>
  <c r="R25" i="15" s="1"/>
  <c r="P81" i="15"/>
  <c r="R81" i="15" s="1"/>
  <c r="S61" i="15"/>
  <c r="U61" i="15" s="1"/>
  <c r="V27" i="15"/>
  <c r="X27" i="15" s="1"/>
  <c r="M27" i="15"/>
  <c r="Y27" i="15" s="1"/>
  <c r="AA27" i="15" s="1"/>
  <c r="S30" i="15"/>
  <c r="U30" i="15" s="1"/>
  <c r="V80" i="15"/>
  <c r="X80" i="15" s="1"/>
  <c r="M74" i="15"/>
  <c r="O74" i="15" s="1"/>
  <c r="S74" i="15"/>
  <c r="U74" i="15" s="1"/>
  <c r="S80" i="15"/>
  <c r="U80" i="15" s="1"/>
  <c r="L30" i="15"/>
  <c r="J23" i="15"/>
  <c r="P23" i="15" s="1"/>
  <c r="R23" i="15" s="1"/>
  <c r="V14" i="15"/>
  <c r="X14" i="15" s="1"/>
  <c r="L112" i="15"/>
  <c r="P112" i="15"/>
  <c r="R112" i="15" s="1"/>
  <c r="V108" i="15"/>
  <c r="X108" i="15" s="1"/>
  <c r="L60" i="15"/>
  <c r="S34" i="15"/>
  <c r="U34" i="15" s="1"/>
  <c r="V77" i="15"/>
  <c r="X77" i="15" s="1"/>
  <c r="M81" i="15"/>
  <c r="Y81" i="15" s="1"/>
  <c r="AA81" i="15" s="1"/>
  <c r="L39" i="15"/>
  <c r="M59" i="15"/>
  <c r="Y59" i="15" s="1"/>
  <c r="AA59" i="15" s="1"/>
  <c r="L59" i="15"/>
  <c r="L91" i="15"/>
  <c r="V91" i="15"/>
  <c r="X91" i="15" s="1"/>
  <c r="S54" i="15"/>
  <c r="U54" i="15" s="1"/>
  <c r="S26" i="15"/>
  <c r="U26" i="15" s="1"/>
  <c r="M24" i="15"/>
  <c r="L90" i="15"/>
  <c r="P90" i="15"/>
  <c r="R90" i="15" s="1"/>
  <c r="L41" i="15"/>
  <c r="S18" i="15"/>
  <c r="U18" i="15" s="1"/>
  <c r="P117" i="15"/>
  <c r="R117" i="15" s="1"/>
  <c r="V117" i="15"/>
  <c r="X117" i="15" s="1"/>
  <c r="S45" i="15"/>
  <c r="U45" i="15" s="1"/>
  <c r="L45" i="15"/>
  <c r="M25" i="15"/>
  <c r="Y25" i="15" s="1"/>
  <c r="AA25" i="15" s="1"/>
  <c r="V70" i="15"/>
  <c r="X70" i="15" s="1"/>
  <c r="L70" i="15"/>
  <c r="P31" i="15"/>
  <c r="R31" i="15" s="1"/>
  <c r="M61" i="15"/>
  <c r="O61" i="15" s="1"/>
  <c r="V61" i="15"/>
  <c r="X61" i="15" s="1"/>
  <c r="V53" i="15"/>
  <c r="X53" i="15" s="1"/>
  <c r="L53" i="15"/>
  <c r="L80" i="15"/>
  <c r="M80" i="15"/>
  <c r="Y80" i="15" s="1"/>
  <c r="AA80" i="15" s="1"/>
  <c r="P116" i="15"/>
  <c r="R116" i="15" s="1"/>
  <c r="M75" i="15"/>
  <c r="Y75" i="15" s="1"/>
  <c r="AA75" i="15" s="1"/>
  <c r="V39" i="15"/>
  <c r="X39" i="15" s="1"/>
  <c r="S15" i="15"/>
  <c r="U15" i="15" s="1"/>
  <c r="S109" i="15"/>
  <c r="U109" i="15" s="1"/>
  <c r="M109" i="15"/>
  <c r="Y109" i="15" s="1"/>
  <c r="AA109" i="15" s="1"/>
  <c r="L26" i="15"/>
  <c r="M54" i="15"/>
  <c r="Y54" i="15" s="1"/>
  <c r="AA54" i="15" s="1"/>
  <c r="P24" i="15"/>
  <c r="R24" i="15" s="1"/>
  <c r="S116" i="15"/>
  <c r="U116" i="15" s="1"/>
  <c r="P14" i="15"/>
  <c r="R14" i="15" s="1"/>
  <c r="M14" i="15"/>
  <c r="O14" i="15" s="1"/>
  <c r="S70" i="15"/>
  <c r="U70" i="15" s="1"/>
  <c r="L77" i="15"/>
  <c r="P77" i="15"/>
  <c r="R77" i="15" s="1"/>
  <c r="V81" i="15"/>
  <c r="X81" i="15" s="1"/>
  <c r="P39" i="15"/>
  <c r="R39" i="15" s="1"/>
  <c r="M39" i="15"/>
  <c r="O39" i="15" s="1"/>
  <c r="L31" i="15"/>
  <c r="V31" i="15"/>
  <c r="X31" i="15" s="1"/>
  <c r="P61" i="15"/>
  <c r="R61" i="15" s="1"/>
  <c r="M53" i="15"/>
  <c r="O53" i="15" s="1"/>
  <c r="V54" i="15"/>
  <c r="X54" i="15" s="1"/>
  <c r="M26" i="15"/>
  <c r="Y26" i="15" s="1"/>
  <c r="AA26" i="15" s="1"/>
  <c r="S24" i="15"/>
  <c r="U24" i="15" s="1"/>
  <c r="L24" i="15"/>
  <c r="M116" i="15"/>
  <c r="O116" i="15" s="1"/>
  <c r="V26" i="15"/>
  <c r="X26" i="15" s="1"/>
  <c r="P30" i="15"/>
  <c r="R30" i="15" s="1"/>
  <c r="V30" i="15"/>
  <c r="X30" i="15" s="1"/>
  <c r="O30" i="15"/>
  <c r="S41" i="15"/>
  <c r="U41" i="15" s="1"/>
  <c r="M18" i="15"/>
  <c r="O18" i="15" s="1"/>
  <c r="V18" i="15"/>
  <c r="X18" i="15" s="1"/>
  <c r="L79" i="15"/>
  <c r="P108" i="15"/>
  <c r="R108" i="15" s="1"/>
  <c r="M108" i="15"/>
  <c r="O108" i="15" s="1"/>
  <c r="M60" i="15"/>
  <c r="O60" i="15" s="1"/>
  <c r="S75" i="15"/>
  <c r="U75" i="15" s="1"/>
  <c r="L15" i="15"/>
  <c r="L109" i="15"/>
  <c r="V20" i="15"/>
  <c r="X20" i="15" s="1"/>
  <c r="P20" i="15"/>
  <c r="R20" i="15" s="1"/>
  <c r="M20" i="15"/>
  <c r="L20" i="15"/>
  <c r="S20" i="15"/>
  <c r="U20" i="15" s="1"/>
  <c r="V16" i="15"/>
  <c r="X16" i="15" s="1"/>
  <c r="L16" i="15"/>
  <c r="S16" i="15"/>
  <c r="U16" i="15" s="1"/>
  <c r="M16" i="15"/>
  <c r="P16" i="15"/>
  <c r="R16" i="15" s="1"/>
  <c r="O68" i="15"/>
  <c r="Y68" i="15"/>
  <c r="AA68" i="15" s="1"/>
  <c r="M38" i="15"/>
  <c r="S38" i="15"/>
  <c r="U38" i="15" s="1"/>
  <c r="L38" i="15"/>
  <c r="P38" i="15"/>
  <c r="R38" i="15" s="1"/>
  <c r="V38" i="15"/>
  <c r="X38" i="15" s="1"/>
  <c r="O76" i="15"/>
  <c r="Y76" i="15"/>
  <c r="AA76" i="15" s="1"/>
  <c r="P79" i="15"/>
  <c r="R79" i="15" s="1"/>
  <c r="S79" i="15"/>
  <c r="U79" i="15" s="1"/>
  <c r="L75" i="15"/>
  <c r="V75" i="15"/>
  <c r="X75" i="15" s="1"/>
  <c r="P15" i="15"/>
  <c r="R15" i="15" s="1"/>
  <c r="M15" i="15"/>
  <c r="Y15" i="15" s="1"/>
  <c r="AA15" i="15" s="1"/>
  <c r="S32" i="15"/>
  <c r="U32" i="15" s="1"/>
  <c r="M32" i="15"/>
  <c r="V32" i="15"/>
  <c r="X32" i="15" s="1"/>
  <c r="P32" i="15"/>
  <c r="R32" i="15" s="1"/>
  <c r="L32" i="15"/>
  <c r="S33" i="15"/>
  <c r="U33" i="15" s="1"/>
  <c r="L33" i="15"/>
  <c r="V33" i="15"/>
  <c r="X33" i="15" s="1"/>
  <c r="P33" i="15"/>
  <c r="R33" i="15" s="1"/>
  <c r="M33" i="15"/>
  <c r="Y12" i="15"/>
  <c r="AA12" i="15" s="1"/>
  <c r="O12" i="15"/>
  <c r="M94" i="15"/>
  <c r="V94" i="15"/>
  <c r="X94" i="15" s="1"/>
  <c r="P94" i="15"/>
  <c r="R94" i="15" s="1"/>
  <c r="L94" i="15"/>
  <c r="S94" i="15"/>
  <c r="U94" i="15" s="1"/>
  <c r="S119" i="15"/>
  <c r="U119" i="15" s="1"/>
  <c r="L119" i="15"/>
  <c r="V119" i="15"/>
  <c r="X119" i="15" s="1"/>
  <c r="M119" i="15"/>
  <c r="P119" i="15"/>
  <c r="R119" i="15" s="1"/>
  <c r="V49" i="15"/>
  <c r="X49" i="15" s="1"/>
  <c r="P49" i="15"/>
  <c r="R49" i="15" s="1"/>
  <c r="L49" i="15"/>
  <c r="S49" i="15"/>
  <c r="U49" i="15" s="1"/>
  <c r="M49" i="15"/>
  <c r="M95" i="15"/>
  <c r="V95" i="15"/>
  <c r="X95" i="15" s="1"/>
  <c r="P95" i="15"/>
  <c r="R95" i="15" s="1"/>
  <c r="S95" i="15"/>
  <c r="U95" i="15" s="1"/>
  <c r="L95" i="15"/>
  <c r="M65" i="15"/>
  <c r="V65" i="15"/>
  <c r="X65" i="15" s="1"/>
  <c r="P65" i="15"/>
  <c r="R65" i="15" s="1"/>
  <c r="L65" i="15"/>
  <c r="S65" i="15"/>
  <c r="U65" i="15" s="1"/>
  <c r="S51" i="15"/>
  <c r="U51" i="15" s="1"/>
  <c r="P51" i="15"/>
  <c r="R51" i="15" s="1"/>
  <c r="M51" i="15"/>
  <c r="V51" i="15"/>
  <c r="X51" i="15" s="1"/>
  <c r="L51" i="15"/>
  <c r="V50" i="15"/>
  <c r="X50" i="15" s="1"/>
  <c r="M50" i="15"/>
  <c r="P50" i="15"/>
  <c r="R50" i="15" s="1"/>
  <c r="S50" i="15"/>
  <c r="U50" i="15" s="1"/>
  <c r="L50" i="15"/>
  <c r="V52" i="15"/>
  <c r="X52" i="15" s="1"/>
  <c r="M52" i="15"/>
  <c r="P52" i="15"/>
  <c r="R52" i="15" s="1"/>
  <c r="L52" i="15"/>
  <c r="S52" i="15"/>
  <c r="U52" i="15" s="1"/>
  <c r="O70" i="15"/>
  <c r="Y70" i="15"/>
  <c r="AA70" i="15" s="1"/>
  <c r="O62" i="15"/>
  <c r="Y62" i="15"/>
  <c r="AA62" i="15" s="1"/>
  <c r="O31" i="15"/>
  <c r="Y31" i="15"/>
  <c r="AA31" i="15" s="1"/>
  <c r="O115" i="15"/>
  <c r="Y115" i="15"/>
  <c r="AA115" i="15" s="1"/>
  <c r="Y90" i="15"/>
  <c r="AA90" i="15" s="1"/>
  <c r="O90" i="15"/>
  <c r="L44" i="15"/>
  <c r="P44" i="15"/>
  <c r="R44" i="15" s="1"/>
  <c r="M44" i="15"/>
  <c r="S44" i="15"/>
  <c r="U44" i="15" s="1"/>
  <c r="V44" i="15"/>
  <c r="X44" i="15" s="1"/>
  <c r="L17" i="15"/>
  <c r="S17" i="15"/>
  <c r="U17" i="15" s="1"/>
  <c r="P17" i="15"/>
  <c r="R17" i="15" s="1"/>
  <c r="M17" i="15"/>
  <c r="V17" i="15"/>
  <c r="X17" i="15" s="1"/>
  <c r="L35" i="15"/>
  <c r="M35" i="15"/>
  <c r="S35" i="15"/>
  <c r="U35" i="15" s="1"/>
  <c r="V35" i="15"/>
  <c r="X35" i="15" s="1"/>
  <c r="P35" i="15"/>
  <c r="R35" i="15" s="1"/>
  <c r="M63" i="15"/>
  <c r="P63" i="15"/>
  <c r="R63" i="15" s="1"/>
  <c r="S63" i="15"/>
  <c r="U63" i="15" s="1"/>
  <c r="L63" i="15"/>
  <c r="V63" i="15"/>
  <c r="X63" i="15" s="1"/>
  <c r="S71" i="15"/>
  <c r="U71" i="15" s="1"/>
  <c r="M71" i="15"/>
  <c r="P71" i="15"/>
  <c r="R71" i="15" s="1"/>
  <c r="L71" i="15"/>
  <c r="V71" i="15"/>
  <c r="X71" i="15" s="1"/>
  <c r="S89" i="15"/>
  <c r="U89" i="15" s="1"/>
  <c r="L89" i="15"/>
  <c r="V89" i="15"/>
  <c r="X89" i="15" s="1"/>
  <c r="M89" i="15"/>
  <c r="P89" i="15"/>
  <c r="R89" i="15" s="1"/>
  <c r="M83" i="15"/>
  <c r="V83" i="15"/>
  <c r="X83" i="15" s="1"/>
  <c r="S83" i="15"/>
  <c r="U83" i="15" s="1"/>
  <c r="P83" i="15"/>
  <c r="R83" i="15" s="1"/>
  <c r="L83" i="15"/>
  <c r="M113" i="15"/>
  <c r="P113" i="15"/>
  <c r="R113" i="15" s="1"/>
  <c r="V113" i="15"/>
  <c r="X113" i="15" s="1"/>
  <c r="L113" i="15"/>
  <c r="S113" i="15"/>
  <c r="U113" i="15" s="1"/>
  <c r="M84" i="15"/>
  <c r="P84" i="15"/>
  <c r="R84" i="15" s="1"/>
  <c r="L84" i="15"/>
  <c r="S84" i="15"/>
  <c r="U84" i="15" s="1"/>
  <c r="V84" i="15"/>
  <c r="X84" i="15" s="1"/>
  <c r="S72" i="15"/>
  <c r="U72" i="15" s="1"/>
  <c r="M72" i="15"/>
  <c r="V72" i="15"/>
  <c r="X72" i="15" s="1"/>
  <c r="L72" i="15"/>
  <c r="P72" i="15"/>
  <c r="R72" i="15" s="1"/>
  <c r="V42" i="15"/>
  <c r="X42" i="15" s="1"/>
  <c r="S42" i="15"/>
  <c r="U42" i="15" s="1"/>
  <c r="L42" i="15"/>
  <c r="M42" i="15"/>
  <c r="P42" i="15"/>
  <c r="R42" i="15" s="1"/>
  <c r="Y64" i="15"/>
  <c r="AA64" i="15" s="1"/>
  <c r="O64" i="15"/>
  <c r="K90" i="10"/>
  <c r="K74" i="10"/>
  <c r="K58" i="10"/>
  <c r="Z58" i="10" s="1"/>
  <c r="K57" i="10"/>
  <c r="K66" i="10"/>
  <c r="K107" i="10"/>
  <c r="K85" i="10"/>
  <c r="K53" i="10"/>
  <c r="Z53" i="10" s="1"/>
  <c r="K21" i="10"/>
  <c r="K78" i="10"/>
  <c r="K46" i="10"/>
  <c r="K14" i="10"/>
  <c r="K67" i="10"/>
  <c r="K31" i="10"/>
  <c r="K79" i="10"/>
  <c r="K47" i="10"/>
  <c r="Z47" i="10" s="1"/>
  <c r="K39" i="10"/>
  <c r="K28" i="10"/>
  <c r="K27" i="10"/>
  <c r="K80" i="10"/>
  <c r="K20" i="10"/>
  <c r="K64" i="10"/>
  <c r="K32" i="10"/>
  <c r="K114" i="10"/>
  <c r="Z114" i="10" s="1"/>
  <c r="K42" i="10"/>
  <c r="K111" i="10"/>
  <c r="K41" i="10"/>
  <c r="K115" i="10"/>
  <c r="K45" i="10"/>
  <c r="K70" i="10"/>
  <c r="K109" i="10"/>
  <c r="K44" i="10"/>
  <c r="Z44" i="10" s="1"/>
  <c r="K15" i="10"/>
  <c r="K112" i="10"/>
  <c r="K68" i="10"/>
  <c r="K56" i="10"/>
  <c r="Z56" i="10" s="1"/>
  <c r="K49" i="10"/>
  <c r="K93" i="10"/>
  <c r="K54" i="10"/>
  <c r="K87" i="10"/>
  <c r="K35" i="10"/>
  <c r="K40" i="10"/>
  <c r="K61" i="10"/>
  <c r="K55" i="10"/>
  <c r="K110" i="10"/>
  <c r="K18" i="10"/>
  <c r="K59" i="10"/>
  <c r="K72" i="10"/>
  <c r="Z72" i="10" s="1"/>
  <c r="K118" i="10"/>
  <c r="W17" i="10"/>
  <c r="T17" i="10"/>
  <c r="W117" i="9" l="1"/>
  <c r="N17" i="10"/>
  <c r="Q17" i="10"/>
  <c r="W22" i="9"/>
  <c r="N22" i="9"/>
  <c r="Q22" i="9"/>
  <c r="L87" i="15"/>
  <c r="W96" i="9"/>
  <c r="Z96" i="9"/>
  <c r="N96" i="9"/>
  <c r="T96" i="9"/>
  <c r="Q96" i="9"/>
  <c r="Q104" i="9"/>
  <c r="T104" i="9"/>
  <c r="W104" i="9"/>
  <c r="Z104" i="9"/>
  <c r="N104" i="9"/>
  <c r="Q103" i="9"/>
  <c r="Z103" i="9"/>
  <c r="N103" i="9"/>
  <c r="T103" i="9"/>
  <c r="W103" i="9"/>
  <c r="Q98" i="9"/>
  <c r="W98" i="9"/>
  <c r="T98" i="9"/>
  <c r="Z98" i="9"/>
  <c r="N98" i="9"/>
  <c r="Q102" i="9"/>
  <c r="T102" i="9"/>
  <c r="W102" i="9"/>
  <c r="Z102" i="9"/>
  <c r="N102" i="9"/>
  <c r="Q106" i="9"/>
  <c r="T106" i="9"/>
  <c r="W106" i="9"/>
  <c r="Z106" i="9"/>
  <c r="N106" i="9"/>
  <c r="T100" i="10"/>
  <c r="W100" i="10"/>
  <c r="Z100" i="10"/>
  <c r="N100" i="10"/>
  <c r="Q100" i="10"/>
  <c r="W97" i="10"/>
  <c r="Z97" i="10"/>
  <c r="N97" i="10"/>
  <c r="Q97" i="10"/>
  <c r="T97" i="10"/>
  <c r="T104" i="10"/>
  <c r="W104" i="10"/>
  <c r="Z104" i="10"/>
  <c r="N104" i="10"/>
  <c r="Q104" i="10"/>
  <c r="T98" i="10"/>
  <c r="W98" i="10"/>
  <c r="Q98" i="10"/>
  <c r="Z98" i="10"/>
  <c r="N98" i="10"/>
  <c r="T102" i="10"/>
  <c r="W102" i="10"/>
  <c r="Q102" i="10"/>
  <c r="Z102" i="10"/>
  <c r="N102" i="10"/>
  <c r="T106" i="10"/>
  <c r="W106" i="10"/>
  <c r="Q106" i="10"/>
  <c r="Z106" i="10"/>
  <c r="N106" i="10"/>
  <c r="J21" i="9"/>
  <c r="I22" i="9"/>
  <c r="J22" i="9" s="1"/>
  <c r="J95" i="10"/>
  <c r="I96" i="10"/>
  <c r="J17" i="10"/>
  <c r="Y17" i="10" s="1"/>
  <c r="AA17" i="10" s="1"/>
  <c r="W95" i="9"/>
  <c r="T95" i="9"/>
  <c r="Q95" i="9"/>
  <c r="N95" i="9"/>
  <c r="Z95" i="9"/>
  <c r="Q99" i="9"/>
  <c r="T99" i="9"/>
  <c r="W99" i="9"/>
  <c r="Z99" i="9"/>
  <c r="N99" i="9"/>
  <c r="T100" i="9"/>
  <c r="W100" i="9"/>
  <c r="Z100" i="9"/>
  <c r="N100" i="9"/>
  <c r="Q100" i="9"/>
  <c r="N97" i="9"/>
  <c r="T97" i="9"/>
  <c r="Q97" i="9"/>
  <c r="W97" i="9"/>
  <c r="Z97" i="9"/>
  <c r="Q101" i="9"/>
  <c r="Z101" i="9"/>
  <c r="N101" i="9"/>
  <c r="T101" i="9"/>
  <c r="W101" i="9"/>
  <c r="Q105" i="9"/>
  <c r="Z105" i="9"/>
  <c r="N105" i="9"/>
  <c r="W105" i="9"/>
  <c r="T105" i="9"/>
  <c r="W99" i="10"/>
  <c r="Z99" i="10"/>
  <c r="N99" i="10"/>
  <c r="T99" i="10"/>
  <c r="Q99" i="10"/>
  <c r="W96" i="10"/>
  <c r="Z96" i="10"/>
  <c r="N96" i="10"/>
  <c r="T96" i="10"/>
  <c r="Q96" i="10"/>
  <c r="W103" i="10"/>
  <c r="Z103" i="10"/>
  <c r="N103" i="10"/>
  <c r="T103" i="10"/>
  <c r="Q103" i="10"/>
  <c r="Z95" i="10"/>
  <c r="W95" i="10"/>
  <c r="T95" i="10"/>
  <c r="Q95" i="10"/>
  <c r="N95" i="10"/>
  <c r="W101" i="10"/>
  <c r="T101" i="10"/>
  <c r="N101" i="10"/>
  <c r="Z101" i="10"/>
  <c r="Q101" i="10"/>
  <c r="W105" i="10"/>
  <c r="T105" i="10"/>
  <c r="Z105" i="10"/>
  <c r="N105" i="10"/>
  <c r="Q105" i="10"/>
  <c r="K63" i="12"/>
  <c r="Z63" i="12" s="1"/>
  <c r="K106" i="12"/>
  <c r="K104" i="12"/>
  <c r="K102" i="12"/>
  <c r="K100" i="12"/>
  <c r="K98" i="12"/>
  <c r="K97" i="12"/>
  <c r="K96" i="12"/>
  <c r="K95" i="12"/>
  <c r="K105" i="12"/>
  <c r="K103" i="12"/>
  <c r="K101" i="12"/>
  <c r="K99" i="12"/>
  <c r="K106" i="11"/>
  <c r="K104" i="11"/>
  <c r="K102" i="11"/>
  <c r="K100" i="11"/>
  <c r="K96" i="11"/>
  <c r="K13" i="11"/>
  <c r="K15" i="11"/>
  <c r="K16" i="11"/>
  <c r="K17" i="11"/>
  <c r="K18" i="11"/>
  <c r="K19" i="11"/>
  <c r="K20" i="11"/>
  <c r="K21" i="11"/>
  <c r="K105" i="11"/>
  <c r="K103" i="11"/>
  <c r="K101" i="11"/>
  <c r="K99" i="11"/>
  <c r="K98" i="11"/>
  <c r="K97" i="11"/>
  <c r="K95" i="11"/>
  <c r="K11" i="11"/>
  <c r="J11" i="11" s="1"/>
  <c r="K12" i="11"/>
  <c r="K14" i="11"/>
  <c r="K23" i="11"/>
  <c r="K33" i="11"/>
  <c r="K48" i="11"/>
  <c r="K22" i="11"/>
  <c r="K24" i="11"/>
  <c r="K25" i="11"/>
  <c r="K26" i="11"/>
  <c r="K27" i="11"/>
  <c r="K28" i="11"/>
  <c r="K29" i="11"/>
  <c r="K30" i="11"/>
  <c r="K31" i="11"/>
  <c r="K32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107" i="11"/>
  <c r="K108" i="11"/>
  <c r="K109" i="11"/>
  <c r="K110" i="11"/>
  <c r="K112" i="11"/>
  <c r="K113" i="11"/>
  <c r="K114" i="11"/>
  <c r="K115" i="11"/>
  <c r="K116" i="11"/>
  <c r="K117" i="11"/>
  <c r="K118" i="11"/>
  <c r="K66" i="11"/>
  <c r="K67" i="11"/>
  <c r="K68" i="11"/>
  <c r="K111" i="11"/>
  <c r="I52" i="12"/>
  <c r="I53" i="12" s="1"/>
  <c r="I54" i="12" s="1"/>
  <c r="I55" i="12" s="1"/>
  <c r="I56" i="12" s="1"/>
  <c r="I57" i="12" s="1"/>
  <c r="I58" i="12" s="1"/>
  <c r="I59" i="12" s="1"/>
  <c r="I60" i="12" s="1"/>
  <c r="I61" i="12" s="1"/>
  <c r="I62" i="12" s="1"/>
  <c r="I63" i="12" s="1"/>
  <c r="I64" i="12" s="1"/>
  <c r="I65" i="12" s="1"/>
  <c r="I66" i="12" s="1"/>
  <c r="I67" i="12" s="1"/>
  <c r="I68" i="12" s="1"/>
  <c r="I69" i="12" s="1"/>
  <c r="I70" i="12" s="1"/>
  <c r="I71" i="12" s="1"/>
  <c r="I72" i="12" s="1"/>
  <c r="I73" i="12" s="1"/>
  <c r="I74" i="12" s="1"/>
  <c r="I75" i="12" s="1"/>
  <c r="I76" i="12" s="1"/>
  <c r="I77" i="12" s="1"/>
  <c r="I78" i="12" s="1"/>
  <c r="I79" i="12" s="1"/>
  <c r="I80" i="12" s="1"/>
  <c r="I81" i="12" s="1"/>
  <c r="I82" i="12" s="1"/>
  <c r="I83" i="12" s="1"/>
  <c r="I84" i="12" s="1"/>
  <c r="I85" i="12" s="1"/>
  <c r="I86" i="12" s="1"/>
  <c r="I87" i="12" s="1"/>
  <c r="I88" i="12" s="1"/>
  <c r="I89" i="12" s="1"/>
  <c r="I90" i="12" s="1"/>
  <c r="I91" i="12" s="1"/>
  <c r="I92" i="12" s="1"/>
  <c r="I93" i="12" s="1"/>
  <c r="I94" i="12" s="1"/>
  <c r="I95" i="12" s="1"/>
  <c r="I12" i="11"/>
  <c r="P73" i="15"/>
  <c r="R73" i="15" s="1"/>
  <c r="Y123" i="15"/>
  <c r="N107" i="9"/>
  <c r="T107" i="9"/>
  <c r="Q107" i="9"/>
  <c r="W107" i="9"/>
  <c r="Z107" i="9"/>
  <c r="P127" i="15"/>
  <c r="R127" i="15" s="1"/>
  <c r="M123" i="15"/>
  <c r="V123" i="15"/>
  <c r="M128" i="15"/>
  <c r="O128" i="15" s="1"/>
  <c r="L128" i="15"/>
  <c r="S123" i="15"/>
  <c r="Y127" i="15"/>
  <c r="AA127" i="15" s="1"/>
  <c r="P125" i="15"/>
  <c r="R125" i="15" s="1"/>
  <c r="V125" i="15"/>
  <c r="X125" i="15" s="1"/>
  <c r="Y125" i="15"/>
  <c r="AA125" i="15" s="1"/>
  <c r="M125" i="15"/>
  <c r="O125" i="15" s="1"/>
  <c r="L125" i="15"/>
  <c r="Y128" i="15"/>
  <c r="AA128" i="15" s="1"/>
  <c r="Q117" i="9"/>
  <c r="N117" i="9"/>
  <c r="T117" i="9"/>
  <c r="W61" i="10"/>
  <c r="Z61" i="10"/>
  <c r="Q68" i="10"/>
  <c r="Z68" i="10"/>
  <c r="Q32" i="10"/>
  <c r="Z32" i="10"/>
  <c r="N85" i="10"/>
  <c r="Z85" i="10"/>
  <c r="Q110" i="10"/>
  <c r="Z110" i="10"/>
  <c r="Q45" i="10"/>
  <c r="Z45" i="10"/>
  <c r="J21" i="10"/>
  <c r="Y21" i="10" s="1"/>
  <c r="Z21" i="10"/>
  <c r="W30" i="10"/>
  <c r="Z30" i="10"/>
  <c r="J22" i="10"/>
  <c r="Y22" i="10" s="1"/>
  <c r="Z22" i="10"/>
  <c r="N84" i="10"/>
  <c r="Z84" i="10"/>
  <c r="N33" i="10"/>
  <c r="Z33" i="10"/>
  <c r="Q52" i="10"/>
  <c r="Z52" i="10"/>
  <c r="N24" i="10"/>
  <c r="Z24" i="10"/>
  <c r="N94" i="10"/>
  <c r="Z94" i="10"/>
  <c r="W36" i="10"/>
  <c r="Z36" i="10"/>
  <c r="T83" i="10"/>
  <c r="Z83" i="10"/>
  <c r="T86" i="10"/>
  <c r="Z86" i="10"/>
  <c r="Q48" i="10"/>
  <c r="Z48" i="10"/>
  <c r="Q90" i="9"/>
  <c r="Z90" i="9"/>
  <c r="T59" i="9"/>
  <c r="Z59" i="9"/>
  <c r="W71" i="9"/>
  <c r="Z71" i="9"/>
  <c r="N58" i="9"/>
  <c r="Z58" i="9"/>
  <c r="Q118" i="9"/>
  <c r="Z118" i="9"/>
  <c r="Q30" i="9"/>
  <c r="Z30" i="9"/>
  <c r="Q20" i="9"/>
  <c r="Z20" i="9"/>
  <c r="W79" i="9"/>
  <c r="Z79" i="9"/>
  <c r="W116" i="9"/>
  <c r="Z116" i="9"/>
  <c r="Q40" i="9"/>
  <c r="Z40" i="9"/>
  <c r="T44" i="9"/>
  <c r="Z44" i="9"/>
  <c r="N113" i="9"/>
  <c r="Z113" i="9"/>
  <c r="W18" i="9"/>
  <c r="Z18" i="9"/>
  <c r="N78" i="9"/>
  <c r="Z78" i="9"/>
  <c r="Q70" i="9"/>
  <c r="Z70" i="9"/>
  <c r="W31" i="9"/>
  <c r="Z31" i="9"/>
  <c r="N76" i="9"/>
  <c r="Z76" i="9"/>
  <c r="T39" i="9"/>
  <c r="Z39" i="9"/>
  <c r="W81" i="9"/>
  <c r="Z81" i="9"/>
  <c r="Q27" i="9"/>
  <c r="Z27" i="9"/>
  <c r="N50" i="9"/>
  <c r="Z50" i="9"/>
  <c r="Q54" i="9"/>
  <c r="Z54" i="9"/>
  <c r="Q74" i="9"/>
  <c r="Z74" i="9"/>
  <c r="W59" i="10"/>
  <c r="Z59" i="10"/>
  <c r="Q109" i="10"/>
  <c r="Z109" i="10"/>
  <c r="T79" i="10"/>
  <c r="Z79" i="10"/>
  <c r="T118" i="10"/>
  <c r="Z118" i="10"/>
  <c r="T35" i="10"/>
  <c r="Z35" i="10"/>
  <c r="N49" i="10"/>
  <c r="Z49" i="10"/>
  <c r="Q15" i="10"/>
  <c r="Z15" i="10"/>
  <c r="T42" i="10"/>
  <c r="Z42" i="10"/>
  <c r="N20" i="10"/>
  <c r="Z20" i="10"/>
  <c r="W39" i="10"/>
  <c r="Z39" i="10"/>
  <c r="T67" i="10"/>
  <c r="Z67" i="10"/>
  <c r="T66" i="10"/>
  <c r="Z66" i="10"/>
  <c r="Q90" i="10"/>
  <c r="Z90" i="10"/>
  <c r="Q55" i="10"/>
  <c r="Z55" i="10"/>
  <c r="W87" i="10"/>
  <c r="Z87" i="10"/>
  <c r="W115" i="10"/>
  <c r="Z115" i="10"/>
  <c r="Q80" i="10"/>
  <c r="Z80" i="10"/>
  <c r="Q14" i="10"/>
  <c r="Z14" i="10"/>
  <c r="Q57" i="10"/>
  <c r="Z57" i="10"/>
  <c r="T89" i="10"/>
  <c r="Z89" i="10"/>
  <c r="N63" i="10"/>
  <c r="Z63" i="10"/>
  <c r="T92" i="10"/>
  <c r="Z92" i="10"/>
  <c r="W60" i="10"/>
  <c r="Z60" i="10"/>
  <c r="Q26" i="10"/>
  <c r="Z26" i="10"/>
  <c r="W37" i="10"/>
  <c r="Z37" i="10"/>
  <c r="J65" i="10"/>
  <c r="Y65" i="10" s="1"/>
  <c r="Z65" i="10"/>
  <c r="J12" i="10"/>
  <c r="Y12" i="10" s="1"/>
  <c r="Z12" i="10"/>
  <c r="Q116" i="10"/>
  <c r="Z116" i="10"/>
  <c r="Q51" i="10"/>
  <c r="Z51" i="10"/>
  <c r="T73" i="10"/>
  <c r="Z73" i="10"/>
  <c r="Q19" i="10"/>
  <c r="Z19" i="10"/>
  <c r="T11" i="9"/>
  <c r="Z11" i="9"/>
  <c r="T55" i="9"/>
  <c r="Z55" i="9"/>
  <c r="T110" i="9"/>
  <c r="Z110" i="9"/>
  <c r="T33" i="9"/>
  <c r="Z33" i="9"/>
  <c r="Q93" i="9"/>
  <c r="Z93" i="9"/>
  <c r="N43" i="9"/>
  <c r="Z43" i="9"/>
  <c r="T29" i="10"/>
  <c r="Z29" i="10"/>
  <c r="T53" i="9"/>
  <c r="Z53" i="9"/>
  <c r="N66" i="9"/>
  <c r="Z66" i="9"/>
  <c r="N109" i="9"/>
  <c r="Z109" i="9"/>
  <c r="N85" i="9"/>
  <c r="Z85" i="9"/>
  <c r="W48" i="9"/>
  <c r="Z48" i="9"/>
  <c r="T25" i="9"/>
  <c r="Z25" i="9"/>
  <c r="T13" i="9"/>
  <c r="Z13" i="9"/>
  <c r="Q34" i="9"/>
  <c r="Z34" i="9"/>
  <c r="T45" i="9"/>
  <c r="Z45" i="9"/>
  <c r="T82" i="9"/>
  <c r="Z82" i="9"/>
  <c r="N77" i="9"/>
  <c r="Z77" i="9"/>
  <c r="W14" i="9"/>
  <c r="Z14" i="9"/>
  <c r="Q88" i="9"/>
  <c r="Z88" i="9"/>
  <c r="T91" i="9"/>
  <c r="Z91" i="9"/>
  <c r="T94" i="9"/>
  <c r="Z94" i="9"/>
  <c r="Q21" i="9"/>
  <c r="Z21" i="9"/>
  <c r="W24" i="9"/>
  <c r="Z24" i="9"/>
  <c r="P128" i="15"/>
  <c r="R128" i="15" s="1"/>
  <c r="V128" i="15"/>
  <c r="X128" i="15" s="1"/>
  <c r="N54" i="10"/>
  <c r="Z54" i="10"/>
  <c r="W41" i="10"/>
  <c r="Z41" i="10"/>
  <c r="T27" i="10"/>
  <c r="Z27" i="10"/>
  <c r="N46" i="10"/>
  <c r="Z46" i="10"/>
  <c r="N11" i="10"/>
  <c r="Z11" i="10"/>
  <c r="W108" i="10"/>
  <c r="Z108" i="10"/>
  <c r="Q34" i="10"/>
  <c r="Z34" i="10"/>
  <c r="T13" i="10"/>
  <c r="Z13" i="10"/>
  <c r="T113" i="10"/>
  <c r="Z113" i="10"/>
  <c r="Q77" i="10"/>
  <c r="Z77" i="10"/>
  <c r="W88" i="10"/>
  <c r="Z88" i="10"/>
  <c r="W23" i="10"/>
  <c r="Z23" i="10"/>
  <c r="W117" i="10"/>
  <c r="Z117" i="10"/>
  <c r="T43" i="10"/>
  <c r="Z43" i="10"/>
  <c r="W51" i="9"/>
  <c r="Z51" i="9"/>
  <c r="T86" i="9"/>
  <c r="Z86" i="9"/>
  <c r="W32" i="9"/>
  <c r="Z32" i="9"/>
  <c r="N47" i="9"/>
  <c r="Z47" i="9"/>
  <c r="T56" i="9"/>
  <c r="Z56" i="9"/>
  <c r="T23" i="9"/>
  <c r="Z23" i="9"/>
  <c r="W72" i="9"/>
  <c r="Z72" i="9"/>
  <c r="N49" i="9"/>
  <c r="Z49" i="9"/>
  <c r="N92" i="9"/>
  <c r="Z92" i="9"/>
  <c r="Q28" i="9"/>
  <c r="Z28" i="9"/>
  <c r="N87" i="9"/>
  <c r="Z87" i="9"/>
  <c r="W89" i="9"/>
  <c r="Z89" i="9"/>
  <c r="Q42" i="9"/>
  <c r="Z42" i="9"/>
  <c r="W41" i="9"/>
  <c r="Z41" i="9"/>
  <c r="N115" i="9"/>
  <c r="Z115" i="9"/>
  <c r="Q65" i="9"/>
  <c r="Z65" i="9"/>
  <c r="N26" i="9"/>
  <c r="Z26" i="9"/>
  <c r="T73" i="9"/>
  <c r="Z73" i="9"/>
  <c r="Q62" i="9"/>
  <c r="Z62" i="9"/>
  <c r="W52" i="9"/>
  <c r="Z52" i="9"/>
  <c r="N68" i="9"/>
  <c r="Z68" i="9"/>
  <c r="N38" i="9"/>
  <c r="Z38" i="9"/>
  <c r="T38" i="9"/>
  <c r="W18" i="10"/>
  <c r="Z18" i="10"/>
  <c r="Q40" i="10"/>
  <c r="Z40" i="10"/>
  <c r="N93" i="10"/>
  <c r="Z93" i="10"/>
  <c r="T112" i="10"/>
  <c r="Z112" i="10"/>
  <c r="W70" i="10"/>
  <c r="Z70" i="10"/>
  <c r="W111" i="10"/>
  <c r="Z111" i="10"/>
  <c r="W64" i="10"/>
  <c r="Z64" i="10"/>
  <c r="T28" i="10"/>
  <c r="Z28" i="10"/>
  <c r="Q31" i="10"/>
  <c r="Z31" i="10"/>
  <c r="J78" i="10"/>
  <c r="Y78" i="10" s="1"/>
  <c r="Z78" i="10"/>
  <c r="N107" i="10"/>
  <c r="Z107" i="10"/>
  <c r="J74" i="10"/>
  <c r="Y74" i="10" s="1"/>
  <c r="Z74" i="10"/>
  <c r="N25" i="10"/>
  <c r="Z25" i="10"/>
  <c r="Q69" i="10"/>
  <c r="Z69" i="10"/>
  <c r="T16" i="10"/>
  <c r="Z16" i="10"/>
  <c r="N91" i="10"/>
  <c r="Z91" i="10"/>
  <c r="W75" i="10"/>
  <c r="Z75" i="10"/>
  <c r="J81" i="10"/>
  <c r="Y81" i="10" s="1"/>
  <c r="Z81" i="10"/>
  <c r="N76" i="10"/>
  <c r="Z76" i="10"/>
  <c r="W71" i="10"/>
  <c r="Z71" i="10"/>
  <c r="T82" i="10"/>
  <c r="Z82" i="10"/>
  <c r="Q62" i="10"/>
  <c r="Z62" i="10"/>
  <c r="W38" i="10"/>
  <c r="Z38" i="10"/>
  <c r="T19" i="9"/>
  <c r="Z19" i="9"/>
  <c r="W111" i="9"/>
  <c r="Z111" i="9"/>
  <c r="N36" i="9"/>
  <c r="Z36" i="9"/>
  <c r="W80" i="9"/>
  <c r="Z80" i="9"/>
  <c r="T63" i="9"/>
  <c r="Z63" i="9"/>
  <c r="N84" i="9"/>
  <c r="Z84" i="9"/>
  <c r="Q12" i="9"/>
  <c r="Z12" i="9"/>
  <c r="W83" i="9"/>
  <c r="Z83" i="9"/>
  <c r="N75" i="9"/>
  <c r="Z75" i="9"/>
  <c r="W61" i="9"/>
  <c r="Z61" i="9"/>
  <c r="Q57" i="9"/>
  <c r="Z57" i="9"/>
  <c r="N29" i="9"/>
  <c r="Z29" i="9"/>
  <c r="W15" i="9"/>
  <c r="Z15" i="9"/>
  <c r="W69" i="9"/>
  <c r="Z69" i="9"/>
  <c r="Q46" i="9"/>
  <c r="Z46" i="9"/>
  <c r="T37" i="9"/>
  <c r="Z37" i="9"/>
  <c r="T112" i="9"/>
  <c r="Z112" i="9"/>
  <c r="W60" i="9"/>
  <c r="Z60" i="9"/>
  <c r="Q108" i="9"/>
  <c r="Z108" i="9"/>
  <c r="W114" i="9"/>
  <c r="Z114" i="9"/>
  <c r="W67" i="9"/>
  <c r="Z67" i="9"/>
  <c r="W35" i="9"/>
  <c r="Z35" i="9"/>
  <c r="N64" i="9"/>
  <c r="Z64" i="9"/>
  <c r="S127" i="15"/>
  <c r="U127" i="15" s="1"/>
  <c r="M127" i="15"/>
  <c r="O127" i="15" s="1"/>
  <c r="L127" i="15"/>
  <c r="U124" i="15"/>
  <c r="J121" i="15"/>
  <c r="P121" i="15" s="1"/>
  <c r="X123" i="15"/>
  <c r="L126" i="15"/>
  <c r="S126" i="15"/>
  <c r="U126" i="15" s="1"/>
  <c r="V126" i="15"/>
  <c r="X126" i="15" s="1"/>
  <c r="M126" i="15"/>
  <c r="O126" i="15" s="1"/>
  <c r="Y126" i="15"/>
  <c r="AA126" i="15" s="1"/>
  <c r="P126" i="15"/>
  <c r="R126" i="15" s="1"/>
  <c r="S122" i="15"/>
  <c r="P122" i="15"/>
  <c r="R122" i="15" s="1"/>
  <c r="Y122" i="15"/>
  <c r="V122" i="15"/>
  <c r="M122" i="15"/>
  <c r="W62" i="9"/>
  <c r="W38" i="9"/>
  <c r="Q35" i="9"/>
  <c r="W81" i="10"/>
  <c r="Q25" i="10"/>
  <c r="W74" i="9"/>
  <c r="W33" i="9"/>
  <c r="Q76" i="10"/>
  <c r="N74" i="9"/>
  <c r="W110" i="9"/>
  <c r="T93" i="9"/>
  <c r="N82" i="10"/>
  <c r="T74" i="9"/>
  <c r="Q43" i="9"/>
  <c r="P47" i="15"/>
  <c r="R47" i="15" s="1"/>
  <c r="L47" i="15"/>
  <c r="L123" i="15"/>
  <c r="T123" i="15"/>
  <c r="U123" i="15" s="1"/>
  <c r="N123" i="15"/>
  <c r="Q123" i="15"/>
  <c r="R123" i="15" s="1"/>
  <c r="Z123" i="15"/>
  <c r="AA123" i="15" s="1"/>
  <c r="Y66" i="15"/>
  <c r="AA66" i="15" s="1"/>
  <c r="P57" i="15"/>
  <c r="R57" i="15" s="1"/>
  <c r="S87" i="15"/>
  <c r="U87" i="15" s="1"/>
  <c r="L73" i="15"/>
  <c r="O118" i="15"/>
  <c r="S73" i="15"/>
  <c r="U73" i="15" s="1"/>
  <c r="V47" i="15"/>
  <c r="X47" i="15" s="1"/>
  <c r="O41" i="15"/>
  <c r="P87" i="15"/>
  <c r="R87" i="15" s="1"/>
  <c r="M87" i="15"/>
  <c r="O87" i="15" s="1"/>
  <c r="S47" i="15"/>
  <c r="U47" i="15" s="1"/>
  <c r="Y111" i="15"/>
  <c r="AA111" i="15" s="1"/>
  <c r="O88" i="15"/>
  <c r="M73" i="15"/>
  <c r="O73" i="15" s="1"/>
  <c r="O56" i="15"/>
  <c r="O28" i="15"/>
  <c r="N67" i="9"/>
  <c r="T114" i="9"/>
  <c r="N108" i="9"/>
  <c r="L78" i="15"/>
  <c r="S78" i="15"/>
  <c r="U78" i="15" s="1"/>
  <c r="Y93" i="15"/>
  <c r="AA93" i="15" s="1"/>
  <c r="V78" i="15"/>
  <c r="X78" i="15" s="1"/>
  <c r="Y46" i="15"/>
  <c r="AA46" i="15" s="1"/>
  <c r="M78" i="15"/>
  <c r="Y78" i="15" s="1"/>
  <c r="AA78" i="15" s="1"/>
  <c r="O36" i="15"/>
  <c r="I120" i="11"/>
  <c r="K120" i="11" s="1"/>
  <c r="N94" i="9"/>
  <c r="Q43" i="10"/>
  <c r="O91" i="15"/>
  <c r="V69" i="15"/>
  <c r="X69" i="15" s="1"/>
  <c r="L55" i="15"/>
  <c r="S55" i="15"/>
  <c r="U55" i="15" s="1"/>
  <c r="T88" i="9"/>
  <c r="T58" i="9"/>
  <c r="Q86" i="10"/>
  <c r="T24" i="9"/>
  <c r="Q91" i="9"/>
  <c r="W64" i="9"/>
  <c r="N43" i="10"/>
  <c r="W43" i="10"/>
  <c r="J43" i="10"/>
  <c r="Q67" i="9"/>
  <c r="Q114" i="9"/>
  <c r="W108" i="9"/>
  <c r="T64" i="9"/>
  <c r="N35" i="9"/>
  <c r="T67" i="9"/>
  <c r="N114" i="9"/>
  <c r="T108" i="9"/>
  <c r="Q64" i="9"/>
  <c r="T35" i="9"/>
  <c r="J77" i="10"/>
  <c r="W37" i="9"/>
  <c r="P13" i="15"/>
  <c r="R13" i="15" s="1"/>
  <c r="N54" i="9"/>
  <c r="T12" i="9"/>
  <c r="T57" i="9"/>
  <c r="N46" i="9"/>
  <c r="O34" i="15"/>
  <c r="W12" i="9"/>
  <c r="Q24" i="9"/>
  <c r="W66" i="9"/>
  <c r="Q94" i="9"/>
  <c r="N91" i="9"/>
  <c r="W88" i="9"/>
  <c r="N21" i="9"/>
  <c r="N24" i="9"/>
  <c r="W94" i="9"/>
  <c r="W91" i="9"/>
  <c r="N88" i="9"/>
  <c r="T21" i="9"/>
  <c r="T14" i="9"/>
  <c r="W21" i="9"/>
  <c r="Q14" i="9"/>
  <c r="N113" i="10"/>
  <c r="J11" i="10"/>
  <c r="N23" i="10"/>
  <c r="N14" i="9"/>
  <c r="W76" i="9"/>
  <c r="S13" i="15"/>
  <c r="U13" i="15" s="1"/>
  <c r="L13" i="15"/>
  <c r="N26" i="10"/>
  <c r="T27" i="9"/>
  <c r="V13" i="15"/>
  <c r="X13" i="15" s="1"/>
  <c r="J66" i="10"/>
  <c r="Q121" i="15"/>
  <c r="Q120" i="9"/>
  <c r="R120" i="9" s="1"/>
  <c r="T120" i="9"/>
  <c r="U120" i="9" s="1"/>
  <c r="N37" i="10"/>
  <c r="T38" i="10"/>
  <c r="T12" i="10"/>
  <c r="T116" i="9"/>
  <c r="N40" i="9"/>
  <c r="W54" i="9"/>
  <c r="T113" i="9"/>
  <c r="Q78" i="9"/>
  <c r="T32" i="9"/>
  <c r="T54" i="9"/>
  <c r="Q44" i="9"/>
  <c r="N51" i="9"/>
  <c r="T70" i="9"/>
  <c r="Q47" i="9"/>
  <c r="T79" i="9"/>
  <c r="Q81" i="9"/>
  <c r="L120" i="9"/>
  <c r="N120" i="9"/>
  <c r="O120" i="9" s="1"/>
  <c r="T65" i="10"/>
  <c r="J38" i="10"/>
  <c r="Q79" i="9"/>
  <c r="N116" i="9"/>
  <c r="N81" i="9"/>
  <c r="T40" i="9"/>
  <c r="W44" i="9"/>
  <c r="Q113" i="9"/>
  <c r="T51" i="9"/>
  <c r="W78" i="9"/>
  <c r="N32" i="9"/>
  <c r="Q56" i="9"/>
  <c r="W120" i="9"/>
  <c r="X120" i="9" s="1"/>
  <c r="N79" i="9"/>
  <c r="Q116" i="9"/>
  <c r="W27" i="9"/>
  <c r="W40" i="9"/>
  <c r="N39" i="9"/>
  <c r="N44" i="9"/>
  <c r="W113" i="9"/>
  <c r="T50" i="9"/>
  <c r="Q67" i="10"/>
  <c r="W86" i="9"/>
  <c r="W70" i="9"/>
  <c r="T31" i="9"/>
  <c r="W47" i="9"/>
  <c r="Q76" i="9"/>
  <c r="W39" i="9"/>
  <c r="Q50" i="9"/>
  <c r="W23" i="9"/>
  <c r="J20" i="10"/>
  <c r="T78" i="9"/>
  <c r="N86" i="9"/>
  <c r="N31" i="9"/>
  <c r="N56" i="9"/>
  <c r="P85" i="15"/>
  <c r="R85" i="15" s="1"/>
  <c r="Y86" i="15"/>
  <c r="AA86" i="15" s="1"/>
  <c r="S21" i="15"/>
  <c r="U21" i="15" s="1"/>
  <c r="O112" i="15"/>
  <c r="Z124" i="15"/>
  <c r="AA124" i="15" s="1"/>
  <c r="Q73" i="9"/>
  <c r="T68" i="9"/>
  <c r="W73" i="9"/>
  <c r="Q52" i="9"/>
  <c r="N89" i="9"/>
  <c r="T48" i="10"/>
  <c r="T62" i="9"/>
  <c r="W49" i="9"/>
  <c r="T52" i="9"/>
  <c r="Q59" i="9"/>
  <c r="J45" i="10"/>
  <c r="Q51" i="9"/>
  <c r="Q86" i="9"/>
  <c r="N70" i="9"/>
  <c r="Q32" i="9"/>
  <c r="Q31" i="9"/>
  <c r="T47" i="9"/>
  <c r="T76" i="9"/>
  <c r="W56" i="9"/>
  <c r="N23" i="9"/>
  <c r="S85" i="15"/>
  <c r="U85" i="15" s="1"/>
  <c r="P55" i="15"/>
  <c r="R55" i="15" s="1"/>
  <c r="L37" i="15"/>
  <c r="P67" i="15"/>
  <c r="R67" i="15" s="1"/>
  <c r="M37" i="15"/>
  <c r="Y37" i="15" s="1"/>
  <c r="AA37" i="15" s="1"/>
  <c r="S37" i="15"/>
  <c r="U37" i="15" s="1"/>
  <c r="W124" i="15"/>
  <c r="X124" i="15" s="1"/>
  <c r="N20" i="9"/>
  <c r="Q23" i="9"/>
  <c r="L124" i="15"/>
  <c r="N18" i="9"/>
  <c r="Q18" i="9"/>
  <c r="N124" i="15"/>
  <c r="O124" i="15" s="1"/>
  <c r="V85" i="15"/>
  <c r="X85" i="15" s="1"/>
  <c r="V23" i="15"/>
  <c r="X23" i="15" s="1"/>
  <c r="O67" i="15"/>
  <c r="T18" i="9"/>
  <c r="I121" i="9"/>
  <c r="I122" i="9" s="1"/>
  <c r="I123" i="9" s="1"/>
  <c r="Q124" i="15"/>
  <c r="R124" i="15" s="1"/>
  <c r="L85" i="15"/>
  <c r="M55" i="15"/>
  <c r="O55" i="15" s="1"/>
  <c r="P37" i="15"/>
  <c r="R37" i="15" s="1"/>
  <c r="Q38" i="10"/>
  <c r="N38" i="10"/>
  <c r="N29" i="10"/>
  <c r="N62" i="9"/>
  <c r="N73" i="9"/>
  <c r="W75" i="9"/>
  <c r="N27" i="9"/>
  <c r="T81" i="9"/>
  <c r="Q39" i="9"/>
  <c r="W68" i="9"/>
  <c r="Q29" i="9"/>
  <c r="N52" i="9"/>
  <c r="W50" i="9"/>
  <c r="N11" i="9"/>
  <c r="W30" i="9"/>
  <c r="Q84" i="9"/>
  <c r="T24" i="10"/>
  <c r="Q83" i="9"/>
  <c r="T61" i="9"/>
  <c r="W55" i="9"/>
  <c r="N112" i="9"/>
  <c r="Q60" i="9"/>
  <c r="Q69" i="9"/>
  <c r="L69" i="15"/>
  <c r="M69" i="15"/>
  <c r="Y69" i="15" s="1"/>
  <c r="AA69" i="15" s="1"/>
  <c r="S23" i="15"/>
  <c r="U23" i="15" s="1"/>
  <c r="S57" i="15"/>
  <c r="U57" i="15" s="1"/>
  <c r="L82" i="15"/>
  <c r="S69" i="15"/>
  <c r="U69" i="15" s="1"/>
  <c r="L23" i="15"/>
  <c r="L57" i="15"/>
  <c r="M23" i="15"/>
  <c r="Y23" i="15" s="1"/>
  <c r="AA23" i="15" s="1"/>
  <c r="S67" i="15"/>
  <c r="U67" i="15" s="1"/>
  <c r="V67" i="15"/>
  <c r="X67" i="15" s="1"/>
  <c r="M57" i="15"/>
  <c r="J52" i="10"/>
  <c r="W83" i="10"/>
  <c r="T19" i="10"/>
  <c r="N83" i="9"/>
  <c r="T75" i="9"/>
  <c r="Q61" i="9"/>
  <c r="W57" i="9"/>
  <c r="T29" i="9"/>
  <c r="W11" i="9"/>
  <c r="W46" i="9"/>
  <c r="N55" i="9"/>
  <c r="Q37" i="9"/>
  <c r="N110" i="9"/>
  <c r="W112" i="9"/>
  <c r="Q33" i="9"/>
  <c r="T30" i="9"/>
  <c r="T60" i="9"/>
  <c r="N93" i="9"/>
  <c r="T43" i="9"/>
  <c r="T69" i="9"/>
  <c r="N12" i="9"/>
  <c r="Q15" i="9"/>
  <c r="J12" i="9"/>
  <c r="J33" i="10"/>
  <c r="T52" i="10"/>
  <c r="Q83" i="10"/>
  <c r="T83" i="9"/>
  <c r="Q75" i="9"/>
  <c r="N61" i="9"/>
  <c r="N57" i="9"/>
  <c r="W29" i="9"/>
  <c r="Q11" i="9"/>
  <c r="T46" i="9"/>
  <c r="Q55" i="9"/>
  <c r="N37" i="9"/>
  <c r="Q110" i="9"/>
  <c r="Q112" i="9"/>
  <c r="N33" i="9"/>
  <c r="N30" i="9"/>
  <c r="N60" i="9"/>
  <c r="W93" i="9"/>
  <c r="W43" i="9"/>
  <c r="N69" i="9"/>
  <c r="Q108" i="10"/>
  <c r="T15" i="9"/>
  <c r="N15" i="9"/>
  <c r="J62" i="10"/>
  <c r="Q82" i="10"/>
  <c r="J55" i="10"/>
  <c r="N25" i="9"/>
  <c r="N62" i="10"/>
  <c r="J82" i="10"/>
  <c r="W82" i="10"/>
  <c r="T14" i="10"/>
  <c r="T34" i="9"/>
  <c r="Q60" i="10"/>
  <c r="Q85" i="9"/>
  <c r="N57" i="10"/>
  <c r="W80" i="10"/>
  <c r="T87" i="10"/>
  <c r="T80" i="9"/>
  <c r="W33" i="10"/>
  <c r="Q33" i="10"/>
  <c r="T62" i="10"/>
  <c r="Q11" i="10"/>
  <c r="W11" i="10"/>
  <c r="N52" i="10"/>
  <c r="T26" i="10"/>
  <c r="N108" i="10"/>
  <c r="W24" i="10"/>
  <c r="W86" i="10"/>
  <c r="Q109" i="9"/>
  <c r="N48" i="9"/>
  <c r="N111" i="9"/>
  <c r="T36" i="9"/>
  <c r="W77" i="9"/>
  <c r="M19" i="15"/>
  <c r="Y19" i="15" s="1"/>
  <c r="AA19" i="15" s="1"/>
  <c r="L122" i="15"/>
  <c r="Z122" i="15"/>
  <c r="N122" i="15"/>
  <c r="T33" i="10"/>
  <c r="W62" i="10"/>
  <c r="T11" i="10"/>
  <c r="W52" i="10"/>
  <c r="W26" i="10"/>
  <c r="T108" i="10"/>
  <c r="Q24" i="10"/>
  <c r="N86" i="10"/>
  <c r="N53" i="9"/>
  <c r="N45" i="9"/>
  <c r="Q82" i="9"/>
  <c r="Q63" i="9"/>
  <c r="J26" i="10"/>
  <c r="J24" i="10"/>
  <c r="J86" i="10"/>
  <c r="N19" i="9"/>
  <c r="W122" i="15"/>
  <c r="T122" i="15"/>
  <c r="T111" i="9"/>
  <c r="Q111" i="9"/>
  <c r="W36" i="9"/>
  <c r="Q36" i="9"/>
  <c r="N80" i="9"/>
  <c r="Q80" i="9"/>
  <c r="N63" i="9"/>
  <c r="W63" i="9"/>
  <c r="T84" i="9"/>
  <c r="W84" i="9"/>
  <c r="N17" i="9"/>
  <c r="T17" i="9"/>
  <c r="W17" i="9"/>
  <c r="Q17" i="9"/>
  <c r="N16" i="9"/>
  <c r="W16" i="9"/>
  <c r="T16" i="9"/>
  <c r="Q16" i="9"/>
  <c r="W29" i="10"/>
  <c r="Q29" i="10"/>
  <c r="J29" i="10"/>
  <c r="W53" i="9"/>
  <c r="Q53" i="9"/>
  <c r="Q66" i="9"/>
  <c r="T66" i="9"/>
  <c r="T109" i="9"/>
  <c r="W109" i="9"/>
  <c r="T85" i="9"/>
  <c r="W85" i="9"/>
  <c r="Q48" i="9"/>
  <c r="T48" i="9"/>
  <c r="W25" i="9"/>
  <c r="Q25" i="9"/>
  <c r="N13" i="9"/>
  <c r="W13" i="9"/>
  <c r="Q13" i="9"/>
  <c r="N34" i="9"/>
  <c r="W34" i="9"/>
  <c r="Q45" i="9"/>
  <c r="W45" i="9"/>
  <c r="W82" i="9"/>
  <c r="N82" i="9"/>
  <c r="T77" i="9"/>
  <c r="Q77" i="9"/>
  <c r="V19" i="15"/>
  <c r="X19" i="15" s="1"/>
  <c r="L19" i="15"/>
  <c r="P19" i="15"/>
  <c r="R19" i="15" s="1"/>
  <c r="W116" i="10"/>
  <c r="N116" i="10"/>
  <c r="N83" i="10"/>
  <c r="J83" i="10"/>
  <c r="W19" i="10"/>
  <c r="N19" i="10"/>
  <c r="J19" i="10"/>
  <c r="J25" i="10"/>
  <c r="T25" i="10"/>
  <c r="T30" i="10"/>
  <c r="J30" i="10"/>
  <c r="Q50" i="10"/>
  <c r="N50" i="10"/>
  <c r="W50" i="10"/>
  <c r="T22" i="10"/>
  <c r="W22" i="10"/>
  <c r="T75" i="10"/>
  <c r="Q75" i="10"/>
  <c r="J75" i="10"/>
  <c r="T81" i="10"/>
  <c r="N81" i="10"/>
  <c r="W113" i="10"/>
  <c r="N77" i="10"/>
  <c r="W77" i="10"/>
  <c r="T88" i="10"/>
  <c r="N88" i="10"/>
  <c r="J88" i="10"/>
  <c r="N72" i="10"/>
  <c r="J72" i="10"/>
  <c r="W56" i="10"/>
  <c r="Q56" i="10"/>
  <c r="T44" i="10"/>
  <c r="N44" i="10"/>
  <c r="T115" i="10"/>
  <c r="Q114" i="10"/>
  <c r="T114" i="10"/>
  <c r="Q47" i="10"/>
  <c r="N47" i="10"/>
  <c r="T47" i="10"/>
  <c r="T53" i="10"/>
  <c r="W53" i="10"/>
  <c r="L67" i="15"/>
  <c r="W72" i="10"/>
  <c r="K121" i="10"/>
  <c r="Z121" i="10" s="1"/>
  <c r="AA121" i="10" s="1"/>
  <c r="N51" i="10"/>
  <c r="T63" i="10"/>
  <c r="Q23" i="10"/>
  <c r="Q72" i="9"/>
  <c r="W87" i="9"/>
  <c r="T115" i="9"/>
  <c r="Q26" i="9"/>
  <c r="P82" i="15"/>
  <c r="R82" i="15" s="1"/>
  <c r="Q117" i="10"/>
  <c r="W84" i="10"/>
  <c r="N92" i="10"/>
  <c r="N60" i="10"/>
  <c r="T92" i="9"/>
  <c r="N41" i="9"/>
  <c r="T65" i="9"/>
  <c r="N42" i="9"/>
  <c r="S82" i="15"/>
  <c r="U82" i="15" s="1"/>
  <c r="V82" i="15"/>
  <c r="X82" i="15" s="1"/>
  <c r="N89" i="10"/>
  <c r="J63" i="10"/>
  <c r="Q71" i="10"/>
  <c r="N73" i="10"/>
  <c r="T28" i="9"/>
  <c r="N90" i="9"/>
  <c r="T71" i="9"/>
  <c r="N118" i="9"/>
  <c r="Y39" i="15"/>
  <c r="AA39" i="15" s="1"/>
  <c r="W49" i="10"/>
  <c r="J51" i="10"/>
  <c r="T51" i="10"/>
  <c r="T117" i="10"/>
  <c r="Q63" i="10"/>
  <c r="J76" i="10"/>
  <c r="W76" i="10"/>
  <c r="T84" i="10"/>
  <c r="J48" i="10"/>
  <c r="N48" i="10"/>
  <c r="W92" i="10"/>
  <c r="N71" i="10"/>
  <c r="J23" i="10"/>
  <c r="Q73" i="10"/>
  <c r="J60" i="10"/>
  <c r="N72" i="9"/>
  <c r="Q49" i="9"/>
  <c r="W92" i="9"/>
  <c r="W28" i="9"/>
  <c r="Q87" i="9"/>
  <c r="T89" i="9"/>
  <c r="W57" i="10"/>
  <c r="J53" i="10"/>
  <c r="Q53" i="10"/>
  <c r="N14" i="10"/>
  <c r="J47" i="10"/>
  <c r="J80" i="10"/>
  <c r="T80" i="10"/>
  <c r="N114" i="10"/>
  <c r="Q115" i="10"/>
  <c r="Q44" i="10"/>
  <c r="T56" i="10"/>
  <c r="N87" i="10"/>
  <c r="Q87" i="10"/>
  <c r="T55" i="10"/>
  <c r="Q72" i="10"/>
  <c r="Q41" i="9"/>
  <c r="W90" i="9"/>
  <c r="Q115" i="9"/>
  <c r="W59" i="9"/>
  <c r="W65" i="9"/>
  <c r="Q71" i="9"/>
  <c r="T26" i="9"/>
  <c r="Q58" i="9"/>
  <c r="W42" i="9"/>
  <c r="W118" i="9"/>
  <c r="K120" i="10"/>
  <c r="Z120" i="10" s="1"/>
  <c r="AA120" i="10" s="1"/>
  <c r="W51" i="10"/>
  <c r="N117" i="10"/>
  <c r="W63" i="10"/>
  <c r="T76" i="10"/>
  <c r="J84" i="10"/>
  <c r="Q84" i="10"/>
  <c r="W48" i="10"/>
  <c r="J92" i="10"/>
  <c r="Q92" i="10"/>
  <c r="T71" i="10"/>
  <c r="T23" i="10"/>
  <c r="J73" i="10"/>
  <c r="W73" i="10"/>
  <c r="T60" i="10"/>
  <c r="T72" i="9"/>
  <c r="T49" i="9"/>
  <c r="Q92" i="9"/>
  <c r="N28" i="9"/>
  <c r="T87" i="9"/>
  <c r="Q89" i="9"/>
  <c r="T57" i="10"/>
  <c r="N53" i="10"/>
  <c r="W14" i="10"/>
  <c r="J14" i="10"/>
  <c r="W47" i="10"/>
  <c r="N80" i="10"/>
  <c r="W114" i="10"/>
  <c r="N115" i="10"/>
  <c r="J44" i="10"/>
  <c r="W44" i="10"/>
  <c r="N56" i="10"/>
  <c r="J87" i="10"/>
  <c r="N55" i="10"/>
  <c r="W55" i="10"/>
  <c r="T72" i="10"/>
  <c r="T41" i="9"/>
  <c r="T90" i="9"/>
  <c r="W115" i="9"/>
  <c r="N59" i="9"/>
  <c r="N65" i="9"/>
  <c r="N71" i="9"/>
  <c r="W26" i="9"/>
  <c r="W58" i="9"/>
  <c r="T42" i="9"/>
  <c r="T118" i="9"/>
  <c r="W20" i="9"/>
  <c r="T20" i="9"/>
  <c r="J89" i="10"/>
  <c r="J71" i="10"/>
  <c r="J57" i="10"/>
  <c r="J56" i="10"/>
  <c r="W19" i="9"/>
  <c r="Q19" i="9"/>
  <c r="Y53" i="15"/>
  <c r="AA53" i="15" s="1"/>
  <c r="L43" i="15"/>
  <c r="T78" i="10"/>
  <c r="Q28" i="10"/>
  <c r="N111" i="10"/>
  <c r="Q112" i="10"/>
  <c r="T40" i="10"/>
  <c r="W58" i="10"/>
  <c r="J58" i="10"/>
  <c r="W69" i="10"/>
  <c r="T69" i="10"/>
  <c r="N69" i="10"/>
  <c r="J69" i="10"/>
  <c r="W16" i="10"/>
  <c r="N16" i="10"/>
  <c r="Q16" i="10"/>
  <c r="J16" i="10"/>
  <c r="W91" i="10"/>
  <c r="Q91" i="10"/>
  <c r="J91" i="10"/>
  <c r="T91" i="10"/>
  <c r="J34" i="10"/>
  <c r="N34" i="10"/>
  <c r="W34" i="10"/>
  <c r="T34" i="10"/>
  <c r="N13" i="10"/>
  <c r="Q13" i="10"/>
  <c r="W13" i="10"/>
  <c r="J13" i="10"/>
  <c r="Q37" i="10"/>
  <c r="J37" i="10"/>
  <c r="T37" i="10"/>
  <c r="N65" i="10"/>
  <c r="Q65" i="10"/>
  <c r="W65" i="10"/>
  <c r="Q12" i="10"/>
  <c r="N12" i="10"/>
  <c r="W12" i="10"/>
  <c r="T94" i="10"/>
  <c r="Q94" i="10"/>
  <c r="W94" i="10"/>
  <c r="J94" i="10"/>
  <c r="J36" i="10"/>
  <c r="N36" i="10"/>
  <c r="Q36" i="10"/>
  <c r="T36" i="10"/>
  <c r="W25" i="10"/>
  <c r="N30" i="10"/>
  <c r="Q30" i="10"/>
  <c r="Q113" i="10"/>
  <c r="N75" i="10"/>
  <c r="T116" i="10"/>
  <c r="J50" i="10"/>
  <c r="T50" i="10"/>
  <c r="T77" i="10"/>
  <c r="N22" i="10"/>
  <c r="Q22" i="10"/>
  <c r="Q88" i="10"/>
  <c r="Q81" i="10"/>
  <c r="N74" i="10"/>
  <c r="T107" i="10"/>
  <c r="N58" i="10"/>
  <c r="J85" i="10"/>
  <c r="J46" i="10"/>
  <c r="J79" i="10"/>
  <c r="J27" i="10"/>
  <c r="N32" i="10"/>
  <c r="J41" i="10"/>
  <c r="J68" i="10"/>
  <c r="W54" i="10"/>
  <c r="J61" i="10"/>
  <c r="Q59" i="10"/>
  <c r="K12" i="12"/>
  <c r="T85" i="10"/>
  <c r="W46" i="10"/>
  <c r="Q79" i="10"/>
  <c r="W27" i="10"/>
  <c r="W32" i="10"/>
  <c r="N41" i="10"/>
  <c r="T109" i="10"/>
  <c r="N68" i="10"/>
  <c r="T54" i="10"/>
  <c r="N61" i="10"/>
  <c r="N59" i="10"/>
  <c r="K61" i="12"/>
  <c r="O27" i="15"/>
  <c r="K43" i="12"/>
  <c r="T63" i="12"/>
  <c r="Y45" i="15"/>
  <c r="AA45" i="15" s="1"/>
  <c r="O45" i="15"/>
  <c r="K67" i="12"/>
  <c r="Z67" i="12" s="1"/>
  <c r="K91" i="12"/>
  <c r="Z91" i="12" s="1"/>
  <c r="K42" i="12"/>
  <c r="Z42" i="12" s="1"/>
  <c r="K37" i="12"/>
  <c r="Z37" i="12" s="1"/>
  <c r="K58" i="12"/>
  <c r="Z58" i="12" s="1"/>
  <c r="K62" i="12"/>
  <c r="Z62" i="12" s="1"/>
  <c r="K22" i="12"/>
  <c r="Z22" i="12" s="1"/>
  <c r="K19" i="12"/>
  <c r="Z19" i="12" s="1"/>
  <c r="K68" i="12"/>
  <c r="Z68" i="12" s="1"/>
  <c r="K47" i="12"/>
  <c r="Z47" i="12" s="1"/>
  <c r="O59" i="15"/>
  <c r="K108" i="12"/>
  <c r="Z108" i="12" s="1"/>
  <c r="M29" i="15"/>
  <c r="P29" i="15"/>
  <c r="R29" i="15" s="1"/>
  <c r="S29" i="15"/>
  <c r="U29" i="15" s="1"/>
  <c r="I120" i="12"/>
  <c r="I121" i="12" s="1"/>
  <c r="K57" i="12"/>
  <c r="K17" i="12"/>
  <c r="K38" i="12"/>
  <c r="K87" i="12"/>
  <c r="Z87" i="12" s="1"/>
  <c r="K65" i="12"/>
  <c r="K59" i="12"/>
  <c r="K85" i="12"/>
  <c r="K93" i="12"/>
  <c r="K39" i="12"/>
  <c r="K77" i="12"/>
  <c r="K28" i="12"/>
  <c r="K55" i="12"/>
  <c r="K48" i="12"/>
  <c r="K40" i="12"/>
  <c r="K31" i="12"/>
  <c r="K83" i="12"/>
  <c r="Z83" i="12" s="1"/>
  <c r="K116" i="12"/>
  <c r="K115" i="12"/>
  <c r="K35" i="12"/>
  <c r="K113" i="12"/>
  <c r="Z113" i="12" s="1"/>
  <c r="K46" i="12"/>
  <c r="Z46" i="12" s="1"/>
  <c r="K109" i="12"/>
  <c r="Z109" i="12" s="1"/>
  <c r="K111" i="12"/>
  <c r="K36" i="12"/>
  <c r="Z36" i="12" s="1"/>
  <c r="K25" i="12"/>
  <c r="Z25" i="12" s="1"/>
  <c r="K23" i="12"/>
  <c r="Z23" i="12" s="1"/>
  <c r="K13" i="12"/>
  <c r="Z13" i="12" s="1"/>
  <c r="K117" i="12"/>
  <c r="Z117" i="12" s="1"/>
  <c r="K90" i="12"/>
  <c r="K86" i="12"/>
  <c r="K52" i="12"/>
  <c r="K49" i="12"/>
  <c r="Z49" i="12" s="1"/>
  <c r="K84" i="12"/>
  <c r="K92" i="12"/>
  <c r="K81" i="12"/>
  <c r="K51" i="12"/>
  <c r="Z51" i="12" s="1"/>
  <c r="K79" i="12"/>
  <c r="K53" i="12"/>
  <c r="K71" i="12"/>
  <c r="K112" i="12"/>
  <c r="Z112" i="12" s="1"/>
  <c r="K33" i="12"/>
  <c r="Z33" i="12" s="1"/>
  <c r="K11" i="12"/>
  <c r="Z11" i="12" s="1"/>
  <c r="K30" i="12"/>
  <c r="Z30" i="12" s="1"/>
  <c r="K114" i="12"/>
  <c r="Z114" i="12" s="1"/>
  <c r="K15" i="12"/>
  <c r="Z15" i="12" s="1"/>
  <c r="K24" i="12"/>
  <c r="Z24" i="12" s="1"/>
  <c r="K66" i="12"/>
  <c r="Z66" i="12" s="1"/>
  <c r="K32" i="12"/>
  <c r="Z32" i="12" s="1"/>
  <c r="K29" i="12"/>
  <c r="K14" i="12"/>
  <c r="K64" i="12"/>
  <c r="K56" i="12"/>
  <c r="Z56" i="12" s="1"/>
  <c r="K89" i="12"/>
  <c r="K94" i="12"/>
  <c r="K16" i="12"/>
  <c r="K72" i="12"/>
  <c r="Z72" i="12" s="1"/>
  <c r="K50" i="12"/>
  <c r="K20" i="12"/>
  <c r="K73" i="12"/>
  <c r="Z73" i="12" s="1"/>
  <c r="K70" i="12"/>
  <c r="Z70" i="12" s="1"/>
  <c r="K107" i="12"/>
  <c r="Z107" i="12" s="1"/>
  <c r="K18" i="12"/>
  <c r="Z18" i="12" s="1"/>
  <c r="K26" i="12"/>
  <c r="Z26" i="12" s="1"/>
  <c r="L29" i="15"/>
  <c r="Y82" i="15"/>
  <c r="AA82" i="15" s="1"/>
  <c r="K34" i="12"/>
  <c r="Z34" i="12" s="1"/>
  <c r="K118" i="12"/>
  <c r="Z118" i="12" s="1"/>
  <c r="Y74" i="15"/>
  <c r="AA74" i="15" s="1"/>
  <c r="Q89" i="10"/>
  <c r="T90" i="10"/>
  <c r="N21" i="10"/>
  <c r="N39" i="10"/>
  <c r="W42" i="10"/>
  <c r="J15" i="10"/>
  <c r="N35" i="10"/>
  <c r="W89" i="10"/>
  <c r="N66" i="10"/>
  <c r="N67" i="10"/>
  <c r="W20" i="10"/>
  <c r="W45" i="10"/>
  <c r="Q49" i="10"/>
  <c r="T110" i="10"/>
  <c r="K45" i="12"/>
  <c r="Z45" i="12" s="1"/>
  <c r="J90" i="10"/>
  <c r="T21" i="10"/>
  <c r="J31" i="10"/>
  <c r="J39" i="10"/>
  <c r="Q64" i="10"/>
  <c r="J42" i="10"/>
  <c r="N70" i="10"/>
  <c r="N15" i="10"/>
  <c r="Q93" i="10"/>
  <c r="W35" i="10"/>
  <c r="Q18" i="10"/>
  <c r="K82" i="12"/>
  <c r="Z82" i="12" s="1"/>
  <c r="K21" i="12"/>
  <c r="K80" i="12"/>
  <c r="Z80" i="12" s="1"/>
  <c r="K74" i="12"/>
  <c r="Z74" i="12" s="1"/>
  <c r="K110" i="12"/>
  <c r="Z110" i="12" s="1"/>
  <c r="K69" i="12"/>
  <c r="Z69" i="12" s="1"/>
  <c r="K60" i="12"/>
  <c r="K78" i="12"/>
  <c r="Z78" i="12" s="1"/>
  <c r="O22" i="15"/>
  <c r="Y22" i="15"/>
  <c r="AA22" i="15" s="1"/>
  <c r="V21" i="15"/>
  <c r="X21" i="15" s="1"/>
  <c r="V29" i="15"/>
  <c r="X29" i="15" s="1"/>
  <c r="M21" i="15"/>
  <c r="K54" i="12"/>
  <c r="Z54" i="12" s="1"/>
  <c r="K75" i="12"/>
  <c r="Z75" i="12" s="1"/>
  <c r="K88" i="12"/>
  <c r="Z88" i="12" s="1"/>
  <c r="K41" i="12"/>
  <c r="Z41" i="12" s="1"/>
  <c r="K76" i="12"/>
  <c r="Z76" i="12" s="1"/>
  <c r="K44" i="12"/>
  <c r="Z44" i="12" s="1"/>
  <c r="K27" i="12"/>
  <c r="Z27" i="12" s="1"/>
  <c r="O109" i="15"/>
  <c r="O77" i="15"/>
  <c r="P21" i="15"/>
  <c r="R21" i="15" s="1"/>
  <c r="Y61" i="15"/>
  <c r="AA61" i="15" s="1"/>
  <c r="O117" i="15"/>
  <c r="S43" i="15"/>
  <c r="U43" i="15" s="1"/>
  <c r="O58" i="15"/>
  <c r="Y58" i="15"/>
  <c r="AA58" i="15" s="1"/>
  <c r="T74" i="10"/>
  <c r="Q74" i="10"/>
  <c r="W107" i="10"/>
  <c r="N78" i="10"/>
  <c r="W78" i="10"/>
  <c r="N31" i="10"/>
  <c r="N28" i="10"/>
  <c r="W28" i="10"/>
  <c r="J64" i="10"/>
  <c r="T111" i="10"/>
  <c r="Q70" i="10"/>
  <c r="N112" i="10"/>
  <c r="T93" i="10"/>
  <c r="W40" i="10"/>
  <c r="N40" i="10"/>
  <c r="J18" i="10"/>
  <c r="V43" i="15"/>
  <c r="X43" i="15" s="1"/>
  <c r="O79" i="15"/>
  <c r="W74" i="10"/>
  <c r="Q107" i="10"/>
  <c r="Q78" i="10"/>
  <c r="T31" i="10"/>
  <c r="J28" i="10"/>
  <c r="T64" i="10"/>
  <c r="Q111" i="10"/>
  <c r="T70" i="10"/>
  <c r="W112" i="10"/>
  <c r="W93" i="10"/>
  <c r="J40" i="10"/>
  <c r="T18" i="10"/>
  <c r="O25" i="15"/>
  <c r="O75" i="15"/>
  <c r="M43" i="15"/>
  <c r="O43" i="15" s="1"/>
  <c r="W31" i="10"/>
  <c r="N64" i="10"/>
  <c r="J70" i="10"/>
  <c r="J93" i="10"/>
  <c r="N18" i="10"/>
  <c r="O26" i="15"/>
  <c r="O81" i="15"/>
  <c r="O54" i="15"/>
  <c r="O24" i="15"/>
  <c r="Y24" i="15"/>
  <c r="AA24" i="15" s="1"/>
  <c r="O15" i="15"/>
  <c r="Y108" i="15"/>
  <c r="AA108" i="15" s="1"/>
  <c r="Y14" i="15"/>
  <c r="AA14" i="15" s="1"/>
  <c r="O80" i="15"/>
  <c r="Y116" i="15"/>
  <c r="AA116" i="15" s="1"/>
  <c r="Y60" i="15"/>
  <c r="AA60" i="15" s="1"/>
  <c r="Y18" i="15"/>
  <c r="AA18" i="15" s="1"/>
  <c r="O33" i="15"/>
  <c r="Y33" i="15"/>
  <c r="AA33" i="15" s="1"/>
  <c r="O32" i="15"/>
  <c r="Y32" i="15"/>
  <c r="AA32" i="15" s="1"/>
  <c r="Y38" i="15"/>
  <c r="AA38" i="15" s="1"/>
  <c r="O38" i="15"/>
  <c r="O16" i="15"/>
  <c r="Y16" i="15"/>
  <c r="AA16" i="15" s="1"/>
  <c r="Y20" i="15"/>
  <c r="AA20" i="15" s="1"/>
  <c r="O20" i="15"/>
  <c r="Y72" i="15"/>
  <c r="AA72" i="15" s="1"/>
  <c r="O72" i="15"/>
  <c r="O84" i="15"/>
  <c r="Y84" i="15"/>
  <c r="AA84" i="15" s="1"/>
  <c r="Y83" i="15"/>
  <c r="AA83" i="15" s="1"/>
  <c r="O83" i="15"/>
  <c r="Y89" i="15"/>
  <c r="AA89" i="15" s="1"/>
  <c r="O89" i="15"/>
  <c r="O47" i="15"/>
  <c r="Y47" i="15"/>
  <c r="AA47" i="15" s="1"/>
  <c r="O35" i="15"/>
  <c r="Y35" i="15"/>
  <c r="AA35" i="15" s="1"/>
  <c r="O44" i="15"/>
  <c r="Y44" i="15"/>
  <c r="AA44" i="15" s="1"/>
  <c r="Y52" i="15"/>
  <c r="AA52" i="15" s="1"/>
  <c r="O52" i="15"/>
  <c r="Y65" i="15"/>
  <c r="AA65" i="15" s="1"/>
  <c r="O65" i="15"/>
  <c r="Y85" i="15"/>
  <c r="AA85" i="15" s="1"/>
  <c r="O85" i="15"/>
  <c r="Y49" i="15"/>
  <c r="AA49" i="15" s="1"/>
  <c r="O49" i="15"/>
  <c r="O42" i="15"/>
  <c r="Y42" i="15"/>
  <c r="AA42" i="15" s="1"/>
  <c r="Y113" i="15"/>
  <c r="AA113" i="15" s="1"/>
  <c r="O113" i="15"/>
  <c r="Y71" i="15"/>
  <c r="AA71" i="15" s="1"/>
  <c r="O71" i="15"/>
  <c r="Y63" i="15"/>
  <c r="AA63" i="15" s="1"/>
  <c r="O63" i="15"/>
  <c r="O17" i="15"/>
  <c r="Y17" i="15"/>
  <c r="AA17" i="15" s="1"/>
  <c r="Y50" i="15"/>
  <c r="AA50" i="15" s="1"/>
  <c r="O50" i="15"/>
  <c r="O51" i="15"/>
  <c r="Y51" i="15"/>
  <c r="AA51" i="15" s="1"/>
  <c r="Y95" i="15"/>
  <c r="AA95" i="15" s="1"/>
  <c r="O95" i="15"/>
  <c r="Y13" i="15"/>
  <c r="AA13" i="15" s="1"/>
  <c r="O13" i="15"/>
  <c r="O119" i="15"/>
  <c r="Y119" i="15"/>
  <c r="AA119" i="15" s="1"/>
  <c r="Y94" i="15"/>
  <c r="AA94" i="15" s="1"/>
  <c r="O94" i="15"/>
  <c r="Q118" i="10"/>
  <c r="W118" i="10"/>
  <c r="N118" i="10"/>
  <c r="T59" i="10"/>
  <c r="J59" i="10"/>
  <c r="N110" i="10"/>
  <c r="W110" i="10"/>
  <c r="T61" i="10"/>
  <c r="Q61" i="10"/>
  <c r="J35" i="10"/>
  <c r="Q35" i="10"/>
  <c r="Q54" i="10"/>
  <c r="J54" i="10"/>
  <c r="T49" i="10"/>
  <c r="J49" i="10"/>
  <c r="W68" i="10"/>
  <c r="T68" i="10"/>
  <c r="T15" i="10"/>
  <c r="W15" i="10"/>
  <c r="W109" i="10"/>
  <c r="N109" i="10"/>
  <c r="T45" i="10"/>
  <c r="N45" i="10"/>
  <c r="Q41" i="10"/>
  <c r="T41" i="10"/>
  <c r="Q42" i="10"/>
  <c r="N42" i="10"/>
  <c r="J32" i="10"/>
  <c r="T32" i="10"/>
  <c r="T20" i="10"/>
  <c r="Q20" i="10"/>
  <c r="Q27" i="10"/>
  <c r="N27" i="10"/>
  <c r="T39" i="10"/>
  <c r="Q39" i="10"/>
  <c r="N79" i="10"/>
  <c r="W79" i="10"/>
  <c r="W67" i="10"/>
  <c r="J67" i="10"/>
  <c r="T46" i="10"/>
  <c r="Q46" i="10"/>
  <c r="W21" i="10"/>
  <c r="Q21" i="10"/>
  <c r="W85" i="10"/>
  <c r="Q85" i="10"/>
  <c r="Q66" i="10"/>
  <c r="W66" i="10"/>
  <c r="T58" i="10"/>
  <c r="Q58" i="10"/>
  <c r="N90" i="10"/>
  <c r="W90" i="10"/>
  <c r="V12" i="10"/>
  <c r="I123" i="10"/>
  <c r="K122" i="10"/>
  <c r="Z122" i="10" s="1"/>
  <c r="AA122" i="10" s="1"/>
  <c r="J13" i="9"/>
  <c r="Y13" i="9" s="1"/>
  <c r="L12" i="10" l="1"/>
  <c r="S17" i="10"/>
  <c r="U17" i="10" s="1"/>
  <c r="N63" i="12"/>
  <c r="P17" i="10"/>
  <c r="R17" i="10" s="1"/>
  <c r="L78" i="10"/>
  <c r="V17" i="10"/>
  <c r="X17" i="10" s="1"/>
  <c r="M81" i="10"/>
  <c r="M17" i="10"/>
  <c r="L17" i="10"/>
  <c r="J63" i="12"/>
  <c r="P63" i="12" s="1"/>
  <c r="Q63" i="12"/>
  <c r="W63" i="12"/>
  <c r="V95" i="10"/>
  <c r="X95" i="10" s="1"/>
  <c r="L95" i="10"/>
  <c r="S95" i="10"/>
  <c r="U95" i="10" s="1"/>
  <c r="P95" i="10"/>
  <c r="R95" i="10" s="1"/>
  <c r="Y95" i="10"/>
  <c r="AA95" i="10" s="1"/>
  <c r="M95" i="10"/>
  <c r="O95" i="10" s="1"/>
  <c r="I97" i="10"/>
  <c r="J96" i="10"/>
  <c r="I23" i="9"/>
  <c r="N68" i="11"/>
  <c r="T68" i="11"/>
  <c r="Z68" i="11"/>
  <c r="Q68" i="11"/>
  <c r="W68" i="11"/>
  <c r="N66" i="11"/>
  <c r="Q66" i="11"/>
  <c r="W66" i="11"/>
  <c r="T66" i="11"/>
  <c r="Z66" i="11"/>
  <c r="N117" i="11"/>
  <c r="W117" i="11"/>
  <c r="Q117" i="11"/>
  <c r="Z117" i="11"/>
  <c r="T117" i="11"/>
  <c r="N115" i="11"/>
  <c r="W115" i="11"/>
  <c r="Q115" i="11"/>
  <c r="Z115" i="11"/>
  <c r="T115" i="11"/>
  <c r="N113" i="11"/>
  <c r="W113" i="11"/>
  <c r="Q113" i="11"/>
  <c r="Z113" i="11"/>
  <c r="T113" i="11"/>
  <c r="Q110" i="11"/>
  <c r="W110" i="11"/>
  <c r="T110" i="11"/>
  <c r="N110" i="11"/>
  <c r="Z110" i="11"/>
  <c r="N108" i="11"/>
  <c r="W108" i="11"/>
  <c r="Q108" i="11"/>
  <c r="T108" i="11"/>
  <c r="Z108" i="11"/>
  <c r="N94" i="11"/>
  <c r="W94" i="11"/>
  <c r="Q94" i="11"/>
  <c r="T94" i="11"/>
  <c r="Z94" i="11"/>
  <c r="N92" i="11"/>
  <c r="W92" i="11"/>
  <c r="Q92" i="11"/>
  <c r="T92" i="11"/>
  <c r="Z92" i="11"/>
  <c r="N90" i="11"/>
  <c r="W90" i="11"/>
  <c r="Q90" i="11"/>
  <c r="T90" i="11"/>
  <c r="Z90" i="11"/>
  <c r="N88" i="11"/>
  <c r="W88" i="11"/>
  <c r="Q88" i="11"/>
  <c r="T88" i="11"/>
  <c r="Z88" i="11"/>
  <c r="N86" i="11"/>
  <c r="W86" i="11"/>
  <c r="Q86" i="11"/>
  <c r="T86" i="11"/>
  <c r="Z86" i="11"/>
  <c r="N84" i="11"/>
  <c r="W84" i="11"/>
  <c r="Q84" i="11"/>
  <c r="T84" i="11"/>
  <c r="Z84" i="11"/>
  <c r="N82" i="11"/>
  <c r="W82" i="11"/>
  <c r="Q82" i="11"/>
  <c r="T82" i="11"/>
  <c r="Z82" i="11"/>
  <c r="N80" i="11"/>
  <c r="W80" i="11"/>
  <c r="Q80" i="11"/>
  <c r="T80" i="11"/>
  <c r="Z80" i="11"/>
  <c r="N78" i="11"/>
  <c r="W78" i="11"/>
  <c r="Q78" i="11"/>
  <c r="T78" i="11"/>
  <c r="Z78" i="11"/>
  <c r="N76" i="11"/>
  <c r="W76" i="11"/>
  <c r="Q76" i="11"/>
  <c r="T76" i="11"/>
  <c r="Z76" i="11"/>
  <c r="N74" i="11"/>
  <c r="W74" i="11"/>
  <c r="Q74" i="11"/>
  <c r="T74" i="11"/>
  <c r="Z74" i="11"/>
  <c r="N72" i="11"/>
  <c r="W72" i="11"/>
  <c r="Q72" i="11"/>
  <c r="T72" i="11"/>
  <c r="Z72" i="11"/>
  <c r="N70" i="11"/>
  <c r="W70" i="11"/>
  <c r="Q70" i="11"/>
  <c r="T70" i="11"/>
  <c r="Z70" i="11"/>
  <c r="N65" i="11"/>
  <c r="W65" i="11"/>
  <c r="Q65" i="11"/>
  <c r="Z65" i="11"/>
  <c r="T65" i="11"/>
  <c r="N63" i="11"/>
  <c r="W63" i="11"/>
  <c r="Q63" i="11"/>
  <c r="Z63" i="11"/>
  <c r="T63" i="11"/>
  <c r="N61" i="11"/>
  <c r="W61" i="11"/>
  <c r="Q61" i="11"/>
  <c r="Z61" i="11"/>
  <c r="T61" i="11"/>
  <c r="N59" i="11"/>
  <c r="W59" i="11"/>
  <c r="Q59" i="11"/>
  <c r="Z59" i="11"/>
  <c r="T59" i="11"/>
  <c r="N57" i="11"/>
  <c r="Q57" i="11"/>
  <c r="W57" i="11"/>
  <c r="Z57" i="11"/>
  <c r="T57" i="11"/>
  <c r="N55" i="11"/>
  <c r="Q55" i="11"/>
  <c r="W55" i="11"/>
  <c r="Z55" i="11"/>
  <c r="T55" i="11"/>
  <c r="N53" i="11"/>
  <c r="Q53" i="11"/>
  <c r="W53" i="11"/>
  <c r="Z53" i="11"/>
  <c r="T53" i="11"/>
  <c r="N51" i="11"/>
  <c r="Q51" i="11"/>
  <c r="W51" i="11"/>
  <c r="Z51" i="11"/>
  <c r="T51" i="11"/>
  <c r="N49" i="11"/>
  <c r="Q49" i="11"/>
  <c r="W49" i="11"/>
  <c r="Z49" i="11"/>
  <c r="T49" i="11"/>
  <c r="N46" i="11"/>
  <c r="Q46" i="11"/>
  <c r="W46" i="11"/>
  <c r="T46" i="11"/>
  <c r="Z46" i="11"/>
  <c r="N44" i="11"/>
  <c r="Q44" i="11"/>
  <c r="W44" i="11"/>
  <c r="T44" i="11"/>
  <c r="Z44" i="11"/>
  <c r="N42" i="11"/>
  <c r="Q42" i="11"/>
  <c r="W42" i="11"/>
  <c r="T42" i="11"/>
  <c r="Z42" i="11"/>
  <c r="N40" i="11"/>
  <c r="Q40" i="11"/>
  <c r="W40" i="11"/>
  <c r="T40" i="11"/>
  <c r="Z40" i="11"/>
  <c r="N38" i="11"/>
  <c r="Q38" i="11"/>
  <c r="W38" i="11"/>
  <c r="T38" i="11"/>
  <c r="Z38" i="11"/>
  <c r="N36" i="11"/>
  <c r="Q36" i="11"/>
  <c r="W36" i="11"/>
  <c r="T36" i="11"/>
  <c r="Z36" i="11"/>
  <c r="N34" i="11"/>
  <c r="Q34" i="11"/>
  <c r="W34" i="11"/>
  <c r="T34" i="11"/>
  <c r="Z34" i="11"/>
  <c r="N31" i="11"/>
  <c r="Q31" i="11"/>
  <c r="W31" i="11"/>
  <c r="Z31" i="11"/>
  <c r="T31" i="11"/>
  <c r="N29" i="11"/>
  <c r="Q29" i="11"/>
  <c r="W29" i="11"/>
  <c r="Z29" i="11"/>
  <c r="T29" i="11"/>
  <c r="N27" i="11"/>
  <c r="Q27" i="11"/>
  <c r="W27" i="11"/>
  <c r="Z27" i="11"/>
  <c r="T27" i="11"/>
  <c r="N25" i="11"/>
  <c r="Q25" i="11"/>
  <c r="W25" i="11"/>
  <c r="Z25" i="11"/>
  <c r="T25" i="11"/>
  <c r="N22" i="11"/>
  <c r="Q22" i="11"/>
  <c r="W22" i="11"/>
  <c r="Z22" i="11"/>
  <c r="T22" i="11"/>
  <c r="Q33" i="11"/>
  <c r="W33" i="11"/>
  <c r="N33" i="11"/>
  <c r="T33" i="11"/>
  <c r="Z33" i="11"/>
  <c r="N14" i="11"/>
  <c r="T14" i="11"/>
  <c r="Z14" i="11"/>
  <c r="Q14" i="11"/>
  <c r="W14" i="11"/>
  <c r="N11" i="11"/>
  <c r="Q11" i="11"/>
  <c r="W11" i="11"/>
  <c r="T11" i="11"/>
  <c r="Z11" i="11"/>
  <c r="W97" i="11"/>
  <c r="Z97" i="11"/>
  <c r="N97" i="11"/>
  <c r="T97" i="11"/>
  <c r="Q97" i="11"/>
  <c r="W99" i="11"/>
  <c r="Z99" i="11"/>
  <c r="N99" i="11"/>
  <c r="T99" i="11"/>
  <c r="Q99" i="11"/>
  <c r="W103" i="11"/>
  <c r="T103" i="11"/>
  <c r="N103" i="11"/>
  <c r="Z103" i="11"/>
  <c r="Q103" i="11"/>
  <c r="Q21" i="11"/>
  <c r="W21" i="11"/>
  <c r="N21" i="11"/>
  <c r="T21" i="11"/>
  <c r="Z21" i="11"/>
  <c r="Q19" i="11"/>
  <c r="W19" i="11"/>
  <c r="N19" i="11"/>
  <c r="T19" i="11"/>
  <c r="Z19" i="11"/>
  <c r="Q17" i="11"/>
  <c r="W17" i="11"/>
  <c r="N17" i="11"/>
  <c r="T17" i="11"/>
  <c r="Z17" i="11"/>
  <c r="Q15" i="11"/>
  <c r="W15" i="11"/>
  <c r="N15" i="11"/>
  <c r="T15" i="11"/>
  <c r="Z15" i="11"/>
  <c r="W96" i="11"/>
  <c r="T96" i="11"/>
  <c r="N96" i="11"/>
  <c r="Q96" i="11"/>
  <c r="Z96" i="11"/>
  <c r="W102" i="11"/>
  <c r="N102" i="11"/>
  <c r="T102" i="11"/>
  <c r="Z102" i="11"/>
  <c r="Q102" i="11"/>
  <c r="W106" i="11"/>
  <c r="N106" i="11"/>
  <c r="Z106" i="11"/>
  <c r="Q106" i="11"/>
  <c r="T106" i="11"/>
  <c r="W101" i="12"/>
  <c r="T101" i="12"/>
  <c r="Q101" i="12"/>
  <c r="N101" i="12"/>
  <c r="Z101" i="12"/>
  <c r="W105" i="12"/>
  <c r="T105" i="12"/>
  <c r="Q105" i="12"/>
  <c r="N105" i="12"/>
  <c r="Z105" i="12"/>
  <c r="W96" i="12"/>
  <c r="T96" i="12"/>
  <c r="Z96" i="12"/>
  <c r="N96" i="12"/>
  <c r="Q96" i="12"/>
  <c r="W98" i="12"/>
  <c r="N98" i="12"/>
  <c r="Z98" i="12"/>
  <c r="T98" i="12"/>
  <c r="Q98" i="12"/>
  <c r="W102" i="12"/>
  <c r="N102" i="12"/>
  <c r="Z102" i="12"/>
  <c r="T102" i="12"/>
  <c r="Q102" i="12"/>
  <c r="W106" i="12"/>
  <c r="N106" i="12"/>
  <c r="Z106" i="12"/>
  <c r="T106" i="12"/>
  <c r="Q106" i="12"/>
  <c r="N111" i="11"/>
  <c r="T111" i="11"/>
  <c r="Z111" i="11"/>
  <c r="Q111" i="11"/>
  <c r="W111" i="11"/>
  <c r="N67" i="11"/>
  <c r="Q67" i="11"/>
  <c r="W67" i="11"/>
  <c r="T67" i="11"/>
  <c r="Z67" i="11"/>
  <c r="N118" i="11"/>
  <c r="W118" i="11"/>
  <c r="Q118" i="11"/>
  <c r="Z118" i="11"/>
  <c r="T118" i="11"/>
  <c r="N116" i="11"/>
  <c r="W116" i="11"/>
  <c r="Q116" i="11"/>
  <c r="Z116" i="11"/>
  <c r="T116" i="11"/>
  <c r="N114" i="11"/>
  <c r="W114" i="11"/>
  <c r="Q114" i="11"/>
  <c r="Z114" i="11"/>
  <c r="T114" i="11"/>
  <c r="N112" i="11"/>
  <c r="W112" i="11"/>
  <c r="Q112" i="11"/>
  <c r="Z112" i="11"/>
  <c r="T112" i="11"/>
  <c r="W109" i="11"/>
  <c r="Q109" i="11"/>
  <c r="T109" i="11"/>
  <c r="N109" i="11"/>
  <c r="Z109" i="11"/>
  <c r="N107" i="11"/>
  <c r="W107" i="11"/>
  <c r="Q107" i="11"/>
  <c r="T107" i="11"/>
  <c r="Z107" i="11"/>
  <c r="N93" i="11"/>
  <c r="W93" i="11"/>
  <c r="Q93" i="11"/>
  <c r="T93" i="11"/>
  <c r="Z93" i="11"/>
  <c r="N91" i="11"/>
  <c r="W91" i="11"/>
  <c r="Q91" i="11"/>
  <c r="T91" i="11"/>
  <c r="Z91" i="11"/>
  <c r="N89" i="11"/>
  <c r="W89" i="11"/>
  <c r="Q89" i="11"/>
  <c r="T89" i="11"/>
  <c r="Z89" i="11"/>
  <c r="N87" i="11"/>
  <c r="W87" i="11"/>
  <c r="Q87" i="11"/>
  <c r="T87" i="11"/>
  <c r="Z87" i="11"/>
  <c r="N85" i="11"/>
  <c r="W85" i="11"/>
  <c r="Q85" i="11"/>
  <c r="T85" i="11"/>
  <c r="Z85" i="11"/>
  <c r="N83" i="11"/>
  <c r="W83" i="11"/>
  <c r="Q83" i="11"/>
  <c r="T83" i="11"/>
  <c r="Z83" i="11"/>
  <c r="N81" i="11"/>
  <c r="W81" i="11"/>
  <c r="Q81" i="11"/>
  <c r="T81" i="11"/>
  <c r="Z81" i="11"/>
  <c r="N79" i="11"/>
  <c r="W79" i="11"/>
  <c r="Q79" i="11"/>
  <c r="T79" i="11"/>
  <c r="Z79" i="11"/>
  <c r="N77" i="11"/>
  <c r="W77" i="11"/>
  <c r="Q77" i="11"/>
  <c r="T77" i="11"/>
  <c r="Z77" i="11"/>
  <c r="N75" i="11"/>
  <c r="W75" i="11"/>
  <c r="Q75" i="11"/>
  <c r="T75" i="11"/>
  <c r="Z75" i="11"/>
  <c r="N73" i="11"/>
  <c r="W73" i="11"/>
  <c r="Q73" i="11"/>
  <c r="T73" i="11"/>
  <c r="Z73" i="11"/>
  <c r="N71" i="11"/>
  <c r="W71" i="11"/>
  <c r="Q71" i="11"/>
  <c r="T71" i="11"/>
  <c r="Z71" i="11"/>
  <c r="N69" i="11"/>
  <c r="W69" i="11"/>
  <c r="Q69" i="11"/>
  <c r="T69" i="11"/>
  <c r="Z69" i="11"/>
  <c r="N64" i="11"/>
  <c r="W64" i="11"/>
  <c r="Q64" i="11"/>
  <c r="Z64" i="11"/>
  <c r="T64" i="11"/>
  <c r="N62" i="11"/>
  <c r="W62" i="11"/>
  <c r="Q62" i="11"/>
  <c r="Z62" i="11"/>
  <c r="T62" i="11"/>
  <c r="N60" i="11"/>
  <c r="W60" i="11"/>
  <c r="Q60" i="11"/>
  <c r="Z60" i="11"/>
  <c r="T60" i="11"/>
  <c r="N58" i="11"/>
  <c r="W58" i="11"/>
  <c r="Q58" i="11"/>
  <c r="Z58" i="11"/>
  <c r="T58" i="11"/>
  <c r="N56" i="11"/>
  <c r="Q56" i="11"/>
  <c r="W56" i="11"/>
  <c r="Z56" i="11"/>
  <c r="T56" i="11"/>
  <c r="N54" i="11"/>
  <c r="Q54" i="11"/>
  <c r="W54" i="11"/>
  <c r="Z54" i="11"/>
  <c r="T54" i="11"/>
  <c r="N52" i="11"/>
  <c r="Q52" i="11"/>
  <c r="W52" i="11"/>
  <c r="Z52" i="11"/>
  <c r="T52" i="11"/>
  <c r="N50" i="11"/>
  <c r="Q50" i="11"/>
  <c r="W50" i="11"/>
  <c r="Z50" i="11"/>
  <c r="T50" i="11"/>
  <c r="Q47" i="11"/>
  <c r="W47" i="11"/>
  <c r="N47" i="11"/>
  <c r="Z47" i="11"/>
  <c r="T47" i="11"/>
  <c r="N45" i="11"/>
  <c r="Q45" i="11"/>
  <c r="W45" i="11"/>
  <c r="T45" i="11"/>
  <c r="Z45" i="11"/>
  <c r="N43" i="11"/>
  <c r="Q43" i="11"/>
  <c r="W43" i="11"/>
  <c r="T43" i="11"/>
  <c r="Z43" i="11"/>
  <c r="N41" i="11"/>
  <c r="Q41" i="11"/>
  <c r="W41" i="11"/>
  <c r="T41" i="11"/>
  <c r="Z41" i="11"/>
  <c r="N39" i="11"/>
  <c r="Q39" i="11"/>
  <c r="W39" i="11"/>
  <c r="T39" i="11"/>
  <c r="Z39" i="11"/>
  <c r="N37" i="11"/>
  <c r="Q37" i="11"/>
  <c r="W37" i="11"/>
  <c r="T37" i="11"/>
  <c r="Z37" i="11"/>
  <c r="N35" i="11"/>
  <c r="Q35" i="11"/>
  <c r="W35" i="11"/>
  <c r="T35" i="11"/>
  <c r="Z35" i="11"/>
  <c r="Q32" i="11"/>
  <c r="W32" i="11"/>
  <c r="N32" i="11"/>
  <c r="Z32" i="11"/>
  <c r="T32" i="11"/>
  <c r="N30" i="11"/>
  <c r="Q30" i="11"/>
  <c r="W30" i="11"/>
  <c r="Z30" i="11"/>
  <c r="T30" i="11"/>
  <c r="N28" i="11"/>
  <c r="Q28" i="11"/>
  <c r="W28" i="11"/>
  <c r="Z28" i="11"/>
  <c r="T28" i="11"/>
  <c r="N26" i="11"/>
  <c r="Q26" i="11"/>
  <c r="W26" i="11"/>
  <c r="Z26" i="11"/>
  <c r="T26" i="11"/>
  <c r="N24" i="11"/>
  <c r="Q24" i="11"/>
  <c r="W24" i="11"/>
  <c r="Z24" i="11"/>
  <c r="T24" i="11"/>
  <c r="Q48" i="11"/>
  <c r="W48" i="11"/>
  <c r="N48" i="11"/>
  <c r="T48" i="11"/>
  <c r="Z48" i="11"/>
  <c r="N23" i="11"/>
  <c r="Q23" i="11"/>
  <c r="W23" i="11"/>
  <c r="Z23" i="11"/>
  <c r="T23" i="11"/>
  <c r="N12" i="11"/>
  <c r="T12" i="11"/>
  <c r="Z12" i="11"/>
  <c r="Q12" i="11"/>
  <c r="W12" i="11"/>
  <c r="Z95" i="11"/>
  <c r="Q95" i="11"/>
  <c r="W95" i="11"/>
  <c r="N95" i="11"/>
  <c r="T95" i="11"/>
  <c r="W98" i="11"/>
  <c r="Z98" i="11"/>
  <c r="N98" i="11"/>
  <c r="T98" i="11"/>
  <c r="Q98" i="11"/>
  <c r="W101" i="11"/>
  <c r="Z101" i="11"/>
  <c r="N101" i="11"/>
  <c r="T101" i="11"/>
  <c r="Q101" i="11"/>
  <c r="W105" i="11"/>
  <c r="T105" i="11"/>
  <c r="N105" i="11"/>
  <c r="Z105" i="11"/>
  <c r="Q105" i="11"/>
  <c r="Q20" i="11"/>
  <c r="W20" i="11"/>
  <c r="N20" i="11"/>
  <c r="T20" i="11"/>
  <c r="Z20" i="11"/>
  <c r="Q18" i="11"/>
  <c r="W18" i="11"/>
  <c r="N18" i="11"/>
  <c r="T18" i="11"/>
  <c r="Z18" i="11"/>
  <c r="Q16" i="11"/>
  <c r="W16" i="11"/>
  <c r="N16" i="11"/>
  <c r="T16" i="11"/>
  <c r="Z16" i="11"/>
  <c r="Q13" i="11"/>
  <c r="W13" i="11"/>
  <c r="N13" i="11"/>
  <c r="T13" i="11"/>
  <c r="Z13" i="11"/>
  <c r="W100" i="11"/>
  <c r="T100" i="11"/>
  <c r="Z100" i="11"/>
  <c r="N100" i="11"/>
  <c r="Q100" i="11"/>
  <c r="W104" i="11"/>
  <c r="N104" i="11"/>
  <c r="Z104" i="11"/>
  <c r="Q104" i="11"/>
  <c r="T104" i="11"/>
  <c r="W99" i="12"/>
  <c r="T99" i="12"/>
  <c r="Q99" i="12"/>
  <c r="N99" i="12"/>
  <c r="Z99" i="12"/>
  <c r="W103" i="12"/>
  <c r="T103" i="12"/>
  <c r="Q103" i="12"/>
  <c r="N103" i="12"/>
  <c r="Z103" i="12"/>
  <c r="W95" i="12"/>
  <c r="T95" i="12"/>
  <c r="Z95" i="12"/>
  <c r="N95" i="12"/>
  <c r="Q95" i="12"/>
  <c r="N97" i="12"/>
  <c r="Z97" i="12"/>
  <c r="Q97" i="12"/>
  <c r="T97" i="12"/>
  <c r="W97" i="12"/>
  <c r="W100" i="12"/>
  <c r="N100" i="12"/>
  <c r="Z100" i="12"/>
  <c r="T100" i="12"/>
  <c r="Q100" i="12"/>
  <c r="W104" i="12"/>
  <c r="N104" i="12"/>
  <c r="Z104" i="12"/>
  <c r="T104" i="12"/>
  <c r="Q104" i="12"/>
  <c r="I96" i="12"/>
  <c r="J95" i="12"/>
  <c r="M78" i="10"/>
  <c r="O78" i="10" s="1"/>
  <c r="M74" i="10"/>
  <c r="J12" i="11"/>
  <c r="I13" i="11"/>
  <c r="L11" i="11"/>
  <c r="P11" i="11"/>
  <c r="V11" i="11"/>
  <c r="M11" i="11"/>
  <c r="O11" i="11" s="1"/>
  <c r="S11" i="11"/>
  <c r="U11" i="11" s="1"/>
  <c r="Y11" i="11"/>
  <c r="AA11" i="11" s="1"/>
  <c r="O122" i="15"/>
  <c r="O123" i="15"/>
  <c r="AA12" i="10"/>
  <c r="P78" i="10"/>
  <c r="P74" i="10"/>
  <c r="R74" i="10" s="1"/>
  <c r="P81" i="10"/>
  <c r="R81" i="10" s="1"/>
  <c r="V81" i="10"/>
  <c r="X81" i="10" s="1"/>
  <c r="S78" i="10"/>
  <c r="U78" i="10" s="1"/>
  <c r="V74" i="10"/>
  <c r="X74" i="10" s="1"/>
  <c r="S81" i="10"/>
  <c r="U81" i="10" s="1"/>
  <c r="V78" i="10"/>
  <c r="X78" i="10" s="1"/>
  <c r="L74" i="10"/>
  <c r="S74" i="10"/>
  <c r="U74" i="10" s="1"/>
  <c r="L81" i="10"/>
  <c r="S12" i="10"/>
  <c r="U12" i="10" s="1"/>
  <c r="M12" i="10"/>
  <c r="O12" i="10" s="1"/>
  <c r="P12" i="10"/>
  <c r="R12" i="10" s="1"/>
  <c r="L21" i="10"/>
  <c r="L22" i="10"/>
  <c r="V65" i="10"/>
  <c r="X65" i="10" s="1"/>
  <c r="AA65" i="10"/>
  <c r="AA22" i="10"/>
  <c r="AA21" i="10"/>
  <c r="Y121" i="15"/>
  <c r="P22" i="10"/>
  <c r="R22" i="10" s="1"/>
  <c r="S22" i="10"/>
  <c r="U22" i="10" s="1"/>
  <c r="P21" i="10"/>
  <c r="R21" i="10" s="1"/>
  <c r="S65" i="10"/>
  <c r="U65" i="10" s="1"/>
  <c r="M65" i="10"/>
  <c r="O65" i="10" s="1"/>
  <c r="M22" i="10"/>
  <c r="O22" i="10" s="1"/>
  <c r="V21" i="10"/>
  <c r="X21" i="10" s="1"/>
  <c r="S21" i="10"/>
  <c r="U21" i="10" s="1"/>
  <c r="P65" i="10"/>
  <c r="R65" i="10" s="1"/>
  <c r="V22" i="10"/>
  <c r="X22" i="10" s="1"/>
  <c r="M21" i="10"/>
  <c r="O21" i="10" s="1"/>
  <c r="L65" i="10"/>
  <c r="P93" i="10"/>
  <c r="R93" i="10" s="1"/>
  <c r="Y93" i="10"/>
  <c r="AA93" i="10" s="1"/>
  <c r="V16" i="10"/>
  <c r="X16" i="10" s="1"/>
  <c r="Y16" i="10"/>
  <c r="AA16" i="10" s="1"/>
  <c r="V80" i="10"/>
  <c r="X80" i="10" s="1"/>
  <c r="Y80" i="10"/>
  <c r="AA80" i="10" s="1"/>
  <c r="M29" i="10"/>
  <c r="O29" i="10" s="1"/>
  <c r="Y29" i="10"/>
  <c r="AA29" i="10" s="1"/>
  <c r="S54" i="10"/>
  <c r="U54" i="10" s="1"/>
  <c r="Y54" i="10"/>
  <c r="AA54" i="10" s="1"/>
  <c r="M59" i="10"/>
  <c r="O59" i="10" s="1"/>
  <c r="Y59" i="10"/>
  <c r="AA59" i="10" s="1"/>
  <c r="P31" i="10"/>
  <c r="R31" i="10" s="1"/>
  <c r="Y31" i="10"/>
  <c r="AA31" i="10" s="1"/>
  <c r="L15" i="10"/>
  <c r="Y15" i="10"/>
  <c r="AA15" i="10" s="1"/>
  <c r="S68" i="10"/>
  <c r="U68" i="10" s="1"/>
  <c r="Y68" i="10"/>
  <c r="AA68" i="10" s="1"/>
  <c r="V27" i="10"/>
  <c r="X27" i="10" s="1"/>
  <c r="Y27" i="10"/>
  <c r="AA27" i="10" s="1"/>
  <c r="V94" i="10"/>
  <c r="X94" i="10" s="1"/>
  <c r="Y94" i="10"/>
  <c r="AA94" i="10" s="1"/>
  <c r="V34" i="10"/>
  <c r="X34" i="10" s="1"/>
  <c r="Y34" i="10"/>
  <c r="AA34" i="10" s="1"/>
  <c r="M56" i="10"/>
  <c r="O56" i="10" s="1"/>
  <c r="Y56" i="10"/>
  <c r="AA56" i="10" s="1"/>
  <c r="L44" i="10"/>
  <c r="Y44" i="10"/>
  <c r="AA44" i="10" s="1"/>
  <c r="V84" i="10"/>
  <c r="X84" i="10" s="1"/>
  <c r="Y84" i="10"/>
  <c r="AA84" i="10" s="1"/>
  <c r="L63" i="10"/>
  <c r="Y63" i="10"/>
  <c r="AA63" i="10" s="1"/>
  <c r="S72" i="10"/>
  <c r="U72" i="10" s="1"/>
  <c r="Y72" i="10"/>
  <c r="AA72" i="10" s="1"/>
  <c r="S55" i="10"/>
  <c r="U55" i="10" s="1"/>
  <c r="Y55" i="10"/>
  <c r="AA55" i="10" s="1"/>
  <c r="L52" i="10"/>
  <c r="Y52" i="10"/>
  <c r="AA52" i="10" s="1"/>
  <c r="L45" i="10"/>
  <c r="Y45" i="10"/>
  <c r="AA45" i="10" s="1"/>
  <c r="L20" i="10"/>
  <c r="Y20" i="10"/>
  <c r="AA20" i="10" s="1"/>
  <c r="AA81" i="10"/>
  <c r="AA74" i="10"/>
  <c r="AA78" i="10"/>
  <c r="L32" i="10"/>
  <c r="Y32" i="10"/>
  <c r="AA32" i="10" s="1"/>
  <c r="L28" i="10"/>
  <c r="Y28" i="10"/>
  <c r="AA28" i="10" s="1"/>
  <c r="L79" i="10"/>
  <c r="Y79" i="10"/>
  <c r="AA79" i="10" s="1"/>
  <c r="L69" i="10"/>
  <c r="Y69" i="10"/>
  <c r="AA69" i="10" s="1"/>
  <c r="V33" i="10"/>
  <c r="X33" i="10" s="1"/>
  <c r="Y33" i="10"/>
  <c r="AA33" i="10" s="1"/>
  <c r="M11" i="9"/>
  <c r="O11" i="9" s="1"/>
  <c r="Y11" i="9"/>
  <c r="AA11" i="9" s="1"/>
  <c r="S18" i="10"/>
  <c r="U18" i="10" s="1"/>
  <c r="Y18" i="10"/>
  <c r="AA18" i="10" s="1"/>
  <c r="L42" i="10"/>
  <c r="Y42" i="10"/>
  <c r="AA42" i="10" s="1"/>
  <c r="L50" i="10"/>
  <c r="Y50" i="10"/>
  <c r="AA50" i="10" s="1"/>
  <c r="S13" i="10"/>
  <c r="U13" i="10" s="1"/>
  <c r="Y13" i="10"/>
  <c r="AA13" i="10" s="1"/>
  <c r="S87" i="10"/>
  <c r="U87" i="10" s="1"/>
  <c r="Y87" i="10"/>
  <c r="AA87" i="10" s="1"/>
  <c r="L73" i="10"/>
  <c r="Y73" i="10"/>
  <c r="AA73" i="10" s="1"/>
  <c r="V60" i="10"/>
  <c r="X60" i="10" s="1"/>
  <c r="Y60" i="10"/>
  <c r="AA60" i="10" s="1"/>
  <c r="V82" i="10"/>
  <c r="X82" i="10" s="1"/>
  <c r="Y82" i="10"/>
  <c r="AA82" i="10" s="1"/>
  <c r="S49" i="10"/>
  <c r="U49" i="10" s="1"/>
  <c r="Y49" i="10"/>
  <c r="AA49" i="10" s="1"/>
  <c r="V70" i="10"/>
  <c r="X70" i="10" s="1"/>
  <c r="Y70" i="10"/>
  <c r="AA70" i="10" s="1"/>
  <c r="P64" i="10"/>
  <c r="R64" i="10" s="1"/>
  <c r="Y64" i="10"/>
  <c r="AA64" i="10" s="1"/>
  <c r="P90" i="10"/>
  <c r="R90" i="10" s="1"/>
  <c r="Y90" i="10"/>
  <c r="AA90" i="10" s="1"/>
  <c r="S61" i="10"/>
  <c r="U61" i="10" s="1"/>
  <c r="Y61" i="10"/>
  <c r="AA61" i="10" s="1"/>
  <c r="V41" i="10"/>
  <c r="X41" i="10" s="1"/>
  <c r="Y41" i="10"/>
  <c r="AA41" i="10" s="1"/>
  <c r="S46" i="10"/>
  <c r="U46" i="10" s="1"/>
  <c r="Y46" i="10"/>
  <c r="AA46" i="10" s="1"/>
  <c r="S91" i="10"/>
  <c r="U91" i="10" s="1"/>
  <c r="Y91" i="10"/>
  <c r="AA91" i="10" s="1"/>
  <c r="V57" i="10"/>
  <c r="X57" i="10" s="1"/>
  <c r="Y57" i="10"/>
  <c r="AA57" i="10" s="1"/>
  <c r="L47" i="10"/>
  <c r="Y47" i="10"/>
  <c r="AA47" i="10" s="1"/>
  <c r="L76" i="10"/>
  <c r="Y76" i="10"/>
  <c r="AA76" i="10" s="1"/>
  <c r="L51" i="10"/>
  <c r="Y51" i="10"/>
  <c r="AA51" i="10" s="1"/>
  <c r="P88" i="10"/>
  <c r="R88" i="10" s="1"/>
  <c r="Y88" i="10"/>
  <c r="AA88" i="10" s="1"/>
  <c r="M25" i="10"/>
  <c r="O25" i="10" s="1"/>
  <c r="Y25" i="10"/>
  <c r="AA25" i="10" s="1"/>
  <c r="P83" i="10"/>
  <c r="R83" i="10" s="1"/>
  <c r="Y83" i="10"/>
  <c r="AA83" i="10" s="1"/>
  <c r="V24" i="10"/>
  <c r="X24" i="10" s="1"/>
  <c r="Y24" i="10"/>
  <c r="AA24" i="10" s="1"/>
  <c r="V62" i="10"/>
  <c r="X62" i="10" s="1"/>
  <c r="Y62" i="10"/>
  <c r="AA62" i="10" s="1"/>
  <c r="L12" i="9"/>
  <c r="Y12" i="9"/>
  <c r="L38" i="10"/>
  <c r="Y38" i="10"/>
  <c r="AA38" i="10" s="1"/>
  <c r="V66" i="10"/>
  <c r="X66" i="10" s="1"/>
  <c r="Y66" i="10"/>
  <c r="AA66" i="10" s="1"/>
  <c r="V43" i="10"/>
  <c r="X43" i="10" s="1"/>
  <c r="Y43" i="10"/>
  <c r="AA43" i="10" s="1"/>
  <c r="L58" i="10"/>
  <c r="Y58" i="10"/>
  <c r="AA58" i="10" s="1"/>
  <c r="P89" i="10"/>
  <c r="R89" i="10" s="1"/>
  <c r="Y89" i="10"/>
  <c r="AA89" i="10" s="1"/>
  <c r="M14" i="10"/>
  <c r="O14" i="10" s="1"/>
  <c r="Y14" i="10"/>
  <c r="AA14" i="10" s="1"/>
  <c r="M92" i="10"/>
  <c r="O92" i="10" s="1"/>
  <c r="Y92" i="10"/>
  <c r="AA92" i="10" s="1"/>
  <c r="S53" i="10"/>
  <c r="U53" i="10" s="1"/>
  <c r="Y53" i="10"/>
  <c r="AA53" i="10" s="1"/>
  <c r="L86" i="10"/>
  <c r="Y86" i="10"/>
  <c r="AA86" i="10" s="1"/>
  <c r="L67" i="10"/>
  <c r="Y67" i="10"/>
  <c r="AA67" i="10" s="1"/>
  <c r="S35" i="10"/>
  <c r="U35" i="10" s="1"/>
  <c r="Y35" i="10"/>
  <c r="AA35" i="10" s="1"/>
  <c r="M40" i="10"/>
  <c r="O40" i="10" s="1"/>
  <c r="Y40" i="10"/>
  <c r="AA40" i="10" s="1"/>
  <c r="M39" i="10"/>
  <c r="O39" i="10" s="1"/>
  <c r="Y39" i="10"/>
  <c r="AA39" i="10" s="1"/>
  <c r="P85" i="10"/>
  <c r="R85" i="10" s="1"/>
  <c r="Y85" i="10"/>
  <c r="AA85" i="10" s="1"/>
  <c r="P36" i="10"/>
  <c r="R36" i="10" s="1"/>
  <c r="Y36" i="10"/>
  <c r="AA36" i="10" s="1"/>
  <c r="L37" i="10"/>
  <c r="Y37" i="10"/>
  <c r="AA37" i="10" s="1"/>
  <c r="P71" i="10"/>
  <c r="R71" i="10" s="1"/>
  <c r="Y71" i="10"/>
  <c r="AA71" i="10" s="1"/>
  <c r="S23" i="10"/>
  <c r="U23" i="10" s="1"/>
  <c r="Y23" i="10"/>
  <c r="AA23" i="10" s="1"/>
  <c r="P48" i="10"/>
  <c r="R48" i="10" s="1"/>
  <c r="Y48" i="10"/>
  <c r="AA48" i="10" s="1"/>
  <c r="V75" i="10"/>
  <c r="X75" i="10" s="1"/>
  <c r="Y75" i="10"/>
  <c r="AA75" i="10" s="1"/>
  <c r="V30" i="10"/>
  <c r="X30" i="10" s="1"/>
  <c r="Y30" i="10"/>
  <c r="AA30" i="10" s="1"/>
  <c r="L19" i="10"/>
  <c r="Y19" i="10"/>
  <c r="AA19" i="10" s="1"/>
  <c r="S26" i="10"/>
  <c r="U26" i="10" s="1"/>
  <c r="Y26" i="10"/>
  <c r="AA26" i="10" s="1"/>
  <c r="Y11" i="10"/>
  <c r="AA11" i="10" s="1"/>
  <c r="P11" i="10"/>
  <c r="R11" i="10" s="1"/>
  <c r="M11" i="10"/>
  <c r="O11" i="10" s="1"/>
  <c r="L77" i="10"/>
  <c r="Y77" i="10"/>
  <c r="AA77" i="10" s="1"/>
  <c r="U122" i="15"/>
  <c r="S121" i="15"/>
  <c r="V121" i="15"/>
  <c r="J60" i="12"/>
  <c r="Y60" i="12" s="1"/>
  <c r="Z60" i="12"/>
  <c r="J50" i="12"/>
  <c r="Y50" i="12" s="1"/>
  <c r="Z50" i="12"/>
  <c r="T89" i="12"/>
  <c r="Z89" i="12"/>
  <c r="T29" i="12"/>
  <c r="Z29" i="12"/>
  <c r="Q79" i="12"/>
  <c r="Z79" i="12"/>
  <c r="W84" i="12"/>
  <c r="Z84" i="12"/>
  <c r="W90" i="12"/>
  <c r="Z90" i="12"/>
  <c r="N116" i="12"/>
  <c r="Z116" i="12"/>
  <c r="W48" i="12"/>
  <c r="Z48" i="12"/>
  <c r="Q39" i="12"/>
  <c r="Z39" i="12"/>
  <c r="W65" i="12"/>
  <c r="Z65" i="12"/>
  <c r="N57" i="12"/>
  <c r="Z57" i="12"/>
  <c r="R121" i="15"/>
  <c r="M121" i="15"/>
  <c r="W43" i="12"/>
  <c r="Z43" i="12"/>
  <c r="J16" i="12"/>
  <c r="S16" i="12" s="1"/>
  <c r="Z16" i="12"/>
  <c r="Q64" i="12"/>
  <c r="Z64" i="12"/>
  <c r="W71" i="12"/>
  <c r="Z71" i="12"/>
  <c r="T81" i="12"/>
  <c r="Z81" i="12"/>
  <c r="J52" i="12"/>
  <c r="Y52" i="12" s="1"/>
  <c r="Z52" i="12"/>
  <c r="Q111" i="12"/>
  <c r="Z111" i="12"/>
  <c r="N35" i="12"/>
  <c r="Z35" i="12"/>
  <c r="Q31" i="12"/>
  <c r="Z31" i="12"/>
  <c r="Q28" i="12"/>
  <c r="Z28" i="12"/>
  <c r="T85" i="12"/>
  <c r="Z85" i="12"/>
  <c r="J38" i="12"/>
  <c r="Y38" i="12" s="1"/>
  <c r="Z38" i="12"/>
  <c r="X122" i="15"/>
  <c r="W21" i="12"/>
  <c r="Z21" i="12"/>
  <c r="N55" i="12"/>
  <c r="Z55" i="12"/>
  <c r="W93" i="12"/>
  <c r="Z93" i="12"/>
  <c r="W20" i="12"/>
  <c r="Z20" i="12"/>
  <c r="J94" i="12"/>
  <c r="Y94" i="12" s="1"/>
  <c r="Z94" i="12"/>
  <c r="W14" i="12"/>
  <c r="Z14" i="12"/>
  <c r="T53" i="12"/>
  <c r="Z53" i="12"/>
  <c r="W92" i="12"/>
  <c r="Z92" i="12"/>
  <c r="J86" i="12"/>
  <c r="Y86" i="12" s="1"/>
  <c r="Z86" i="12"/>
  <c r="N115" i="12"/>
  <c r="Z115" i="12"/>
  <c r="T40" i="12"/>
  <c r="Z40" i="12"/>
  <c r="T77" i="12"/>
  <c r="Z77" i="12"/>
  <c r="Q59" i="12"/>
  <c r="Z59" i="12"/>
  <c r="T17" i="12"/>
  <c r="Z17" i="12"/>
  <c r="W61" i="12"/>
  <c r="Z61" i="12"/>
  <c r="Q12" i="12"/>
  <c r="Z12" i="12"/>
  <c r="AA122" i="15"/>
  <c r="L26" i="10"/>
  <c r="V92" i="10"/>
  <c r="X92" i="10" s="1"/>
  <c r="V88" i="10"/>
  <c r="X88" i="10" s="1"/>
  <c r="Y73" i="15"/>
  <c r="AA73" i="15" s="1"/>
  <c r="L11" i="9"/>
  <c r="P11" i="9"/>
  <c r="R11" i="9" s="1"/>
  <c r="S11" i="9"/>
  <c r="U11" i="9" s="1"/>
  <c r="V11" i="9"/>
  <c r="X11" i="9" s="1"/>
  <c r="K122" i="9"/>
  <c r="Q122" i="9" s="1"/>
  <c r="R122" i="9" s="1"/>
  <c r="O78" i="15"/>
  <c r="O69" i="15"/>
  <c r="I121" i="11"/>
  <c r="I122" i="11" s="1"/>
  <c r="L121" i="15"/>
  <c r="N121" i="15"/>
  <c r="O23" i="15"/>
  <c r="Y87" i="15"/>
  <c r="AA87" i="15" s="1"/>
  <c r="M66" i="10"/>
  <c r="L33" i="10"/>
  <c r="S38" i="10"/>
  <c r="U38" i="10" s="1"/>
  <c r="P77" i="10"/>
  <c r="R77" i="10" s="1"/>
  <c r="L84" i="10"/>
  <c r="P56" i="10"/>
  <c r="R56" i="10" s="1"/>
  <c r="V20" i="10"/>
  <c r="X20" i="10" s="1"/>
  <c r="V56" i="10"/>
  <c r="X56" i="10" s="1"/>
  <c r="M45" i="10"/>
  <c r="O45" i="10" s="1"/>
  <c r="S20" i="10"/>
  <c r="U20" i="10" s="1"/>
  <c r="M77" i="10"/>
  <c r="V77" i="10"/>
  <c r="X77" i="10" s="1"/>
  <c r="M20" i="10"/>
  <c r="P20" i="10"/>
  <c r="R20" i="10" s="1"/>
  <c r="S77" i="10"/>
  <c r="U77" i="10" s="1"/>
  <c r="S44" i="10"/>
  <c r="U44" i="10" s="1"/>
  <c r="S33" i="10"/>
  <c r="U33" i="10" s="1"/>
  <c r="W121" i="15"/>
  <c r="Z121" i="15"/>
  <c r="AA121" i="15" s="1"/>
  <c r="T121" i="15"/>
  <c r="V45" i="10"/>
  <c r="X45" i="10" s="1"/>
  <c r="S45" i="10"/>
  <c r="U45" i="10" s="1"/>
  <c r="P45" i="10"/>
  <c r="R45" i="10" s="1"/>
  <c r="K121" i="9"/>
  <c r="W121" i="9" s="1"/>
  <c r="X121" i="9" s="1"/>
  <c r="V11" i="10"/>
  <c r="X11" i="10" s="1"/>
  <c r="S29" i="10"/>
  <c r="U29" i="10" s="1"/>
  <c r="V51" i="10"/>
  <c r="X51" i="10" s="1"/>
  <c r="P26" i="10"/>
  <c r="R26" i="10" s="1"/>
  <c r="M73" i="10"/>
  <c r="O73" i="10" s="1"/>
  <c r="M26" i="10"/>
  <c r="O26" i="10" s="1"/>
  <c r="S89" i="10"/>
  <c r="U89" i="10" s="1"/>
  <c r="M88" i="10"/>
  <c r="O88" i="10" s="1"/>
  <c r="P63" i="10"/>
  <c r="R63" i="10" s="1"/>
  <c r="V46" i="10"/>
  <c r="X46" i="10" s="1"/>
  <c r="V12" i="9"/>
  <c r="X12" i="9" s="1"/>
  <c r="S88" i="10"/>
  <c r="U88" i="10" s="1"/>
  <c r="M63" i="10"/>
  <c r="O63" i="10" s="1"/>
  <c r="O19" i="15"/>
  <c r="V83" i="10"/>
  <c r="X83" i="10" s="1"/>
  <c r="P62" i="10"/>
  <c r="R62" i="10" s="1"/>
  <c r="L29" i="10"/>
  <c r="P29" i="10"/>
  <c r="R29" i="10" s="1"/>
  <c r="V29" i="10"/>
  <c r="X29" i="10" s="1"/>
  <c r="M24" i="10"/>
  <c r="V72" i="10"/>
  <c r="X72" i="10" s="1"/>
  <c r="P43" i="10"/>
  <c r="R43" i="10" s="1"/>
  <c r="L31" i="10"/>
  <c r="L11" i="10"/>
  <c r="M44" i="10"/>
  <c r="O44" i="10" s="1"/>
  <c r="L80" i="10"/>
  <c r="S43" i="10"/>
  <c r="U43" i="10" s="1"/>
  <c r="L89" i="10"/>
  <c r="S41" i="10"/>
  <c r="U41" i="10" s="1"/>
  <c r="P86" i="10"/>
  <c r="R86" i="10" s="1"/>
  <c r="S11" i="10"/>
  <c r="U11" i="10" s="1"/>
  <c r="V44" i="10"/>
  <c r="X44" i="10" s="1"/>
  <c r="P44" i="10"/>
  <c r="R44" i="10" s="1"/>
  <c r="M82" i="10"/>
  <c r="O82" i="10" s="1"/>
  <c r="L43" i="10"/>
  <c r="P53" i="10"/>
  <c r="R53" i="10" s="1"/>
  <c r="S82" i="10"/>
  <c r="U82" i="10" s="1"/>
  <c r="M43" i="10"/>
  <c r="V37" i="10"/>
  <c r="X37" i="10" s="1"/>
  <c r="V61" i="10"/>
  <c r="X61" i="10" s="1"/>
  <c r="V25" i="10"/>
  <c r="X25" i="10" s="1"/>
  <c r="V38" i="10"/>
  <c r="X38" i="10" s="1"/>
  <c r="S63" i="10"/>
  <c r="U63" i="10" s="1"/>
  <c r="M31" i="10"/>
  <c r="O31" i="10" s="1"/>
  <c r="S66" i="10"/>
  <c r="U66" i="10" s="1"/>
  <c r="L66" i="10"/>
  <c r="S80" i="10"/>
  <c r="U80" i="10" s="1"/>
  <c r="V53" i="10"/>
  <c r="X53" i="10" s="1"/>
  <c r="M38" i="10"/>
  <c r="P38" i="10"/>
  <c r="R38" i="10" s="1"/>
  <c r="V63" i="10"/>
  <c r="X63" i="10" s="1"/>
  <c r="P75" i="10"/>
  <c r="R75" i="10" s="1"/>
  <c r="V68" i="10"/>
  <c r="X68" i="10" s="1"/>
  <c r="P27" i="10"/>
  <c r="R27" i="10" s="1"/>
  <c r="P66" i="10"/>
  <c r="R66" i="10" s="1"/>
  <c r="X12" i="10"/>
  <c r="N12" i="12"/>
  <c r="V55" i="10"/>
  <c r="X55" i="10" s="1"/>
  <c r="P80" i="10"/>
  <c r="R80" i="10" s="1"/>
  <c r="M57" i="10"/>
  <c r="O57" i="10" s="1"/>
  <c r="L27" i="10"/>
  <c r="M60" i="10"/>
  <c r="S52" i="10"/>
  <c r="U52" i="10" s="1"/>
  <c r="T121" i="10"/>
  <c r="U121" i="10" s="1"/>
  <c r="P72" i="10"/>
  <c r="R72" i="10" s="1"/>
  <c r="L72" i="10"/>
  <c r="L87" i="10"/>
  <c r="V73" i="10"/>
  <c r="X73" i="10" s="1"/>
  <c r="S24" i="10"/>
  <c r="U24" i="10" s="1"/>
  <c r="P24" i="10"/>
  <c r="R24" i="10" s="1"/>
  <c r="M72" i="10"/>
  <c r="O72" i="10" s="1"/>
  <c r="S14" i="10"/>
  <c r="U14" i="10" s="1"/>
  <c r="P92" i="10"/>
  <c r="R92" i="10" s="1"/>
  <c r="L24" i="10"/>
  <c r="P14" i="10"/>
  <c r="R14" i="10" s="1"/>
  <c r="L92" i="10"/>
  <c r="P18" i="10"/>
  <c r="R18" i="10" s="1"/>
  <c r="L88" i="10"/>
  <c r="V26" i="10"/>
  <c r="X26" i="10" s="1"/>
  <c r="V48" i="10"/>
  <c r="X48" i="10" s="1"/>
  <c r="M18" i="10"/>
  <c r="V18" i="10"/>
  <c r="X18" i="10" s="1"/>
  <c r="M71" i="10"/>
  <c r="S32" i="10"/>
  <c r="U32" i="10" s="1"/>
  <c r="L83" i="10"/>
  <c r="M84" i="10"/>
  <c r="O84" i="10" s="1"/>
  <c r="M23" i="10"/>
  <c r="O23" i="10" s="1"/>
  <c r="L48" i="10"/>
  <c r="P52" i="10"/>
  <c r="R52" i="10" s="1"/>
  <c r="L62" i="10"/>
  <c r="S62" i="10"/>
  <c r="U62" i="10" s="1"/>
  <c r="O37" i="15"/>
  <c r="M83" i="10"/>
  <c r="P84" i="10"/>
  <c r="R84" i="10" s="1"/>
  <c r="S84" i="10"/>
  <c r="U84" i="10" s="1"/>
  <c r="P23" i="10"/>
  <c r="R23" i="10" s="1"/>
  <c r="V52" i="10"/>
  <c r="X52" i="10" s="1"/>
  <c r="M62" i="10"/>
  <c r="O62" i="10" s="1"/>
  <c r="Y55" i="15"/>
  <c r="AA55" i="15" s="1"/>
  <c r="L91" i="10"/>
  <c r="S83" i="10"/>
  <c r="U83" i="10" s="1"/>
  <c r="L23" i="10"/>
  <c r="M48" i="10"/>
  <c r="O48" i="10" s="1"/>
  <c r="M52" i="10"/>
  <c r="O52" i="10" s="1"/>
  <c r="P12" i="9"/>
  <c r="R12" i="9" s="1"/>
  <c r="M64" i="10"/>
  <c r="S57" i="10"/>
  <c r="U57" i="10" s="1"/>
  <c r="P91" i="10"/>
  <c r="R91" i="10" s="1"/>
  <c r="M30" i="10"/>
  <c r="P47" i="10"/>
  <c r="R47" i="10" s="1"/>
  <c r="V86" i="10"/>
  <c r="X86" i="10" s="1"/>
  <c r="V76" i="10"/>
  <c r="X76" i="10" s="1"/>
  <c r="S51" i="10"/>
  <c r="U51" i="10" s="1"/>
  <c r="S25" i="10"/>
  <c r="U25" i="10" s="1"/>
  <c r="Q48" i="12"/>
  <c r="L57" i="10"/>
  <c r="P57" i="10"/>
  <c r="R57" i="10" s="1"/>
  <c r="M91" i="10"/>
  <c r="O91" i="10" s="1"/>
  <c r="L30" i="10"/>
  <c r="M85" i="10"/>
  <c r="S86" i="10"/>
  <c r="U86" i="10" s="1"/>
  <c r="M76" i="10"/>
  <c r="O76" i="10" s="1"/>
  <c r="L25" i="10"/>
  <c r="P25" i="10"/>
  <c r="R25" i="10" s="1"/>
  <c r="S12" i="9"/>
  <c r="U12" i="9" s="1"/>
  <c r="M12" i="9"/>
  <c r="V91" i="10"/>
  <c r="X91" i="10" s="1"/>
  <c r="M86" i="10"/>
  <c r="W39" i="12"/>
  <c r="Y57" i="15"/>
  <c r="AA57" i="15" s="1"/>
  <c r="O57" i="15"/>
  <c r="W121" i="10"/>
  <c r="X121" i="10" s="1"/>
  <c r="Q121" i="10"/>
  <c r="R121" i="10" s="1"/>
  <c r="L55" i="10"/>
  <c r="P55" i="10"/>
  <c r="R55" i="10" s="1"/>
  <c r="L56" i="10"/>
  <c r="P82" i="10"/>
  <c r="R82" i="10" s="1"/>
  <c r="M75" i="10"/>
  <c r="S75" i="10"/>
  <c r="U75" i="10" s="1"/>
  <c r="S30" i="10"/>
  <c r="U30" i="10" s="1"/>
  <c r="V47" i="10"/>
  <c r="X47" i="10" s="1"/>
  <c r="S47" i="10"/>
  <c r="U47" i="10" s="1"/>
  <c r="V19" i="10"/>
  <c r="X19" i="10" s="1"/>
  <c r="S76" i="10"/>
  <c r="U76" i="10" s="1"/>
  <c r="M51" i="10"/>
  <c r="P33" i="10"/>
  <c r="R33" i="10" s="1"/>
  <c r="L121" i="10"/>
  <c r="M55" i="10"/>
  <c r="O55" i="10" s="1"/>
  <c r="S56" i="10"/>
  <c r="U56" i="10" s="1"/>
  <c r="L82" i="10"/>
  <c r="L75" i="10"/>
  <c r="P30" i="10"/>
  <c r="R30" i="10" s="1"/>
  <c r="S94" i="10"/>
  <c r="U94" i="10" s="1"/>
  <c r="S28" i="10"/>
  <c r="U28" i="10" s="1"/>
  <c r="M47" i="10"/>
  <c r="O47" i="10" s="1"/>
  <c r="P76" i="10"/>
  <c r="R76" i="10" s="1"/>
  <c r="P51" i="10"/>
  <c r="R51" i="10" s="1"/>
  <c r="M34" i="10"/>
  <c r="M33" i="10"/>
  <c r="O33" i="10" s="1"/>
  <c r="N121" i="10"/>
  <c r="O121" i="10" s="1"/>
  <c r="L39" i="10"/>
  <c r="P94" i="10"/>
  <c r="R94" i="10" s="1"/>
  <c r="P61" i="10"/>
  <c r="R61" i="10" s="1"/>
  <c r="V15" i="10"/>
  <c r="X15" i="10" s="1"/>
  <c r="L41" i="10"/>
  <c r="S31" i="10"/>
  <c r="U31" i="10" s="1"/>
  <c r="P46" i="10"/>
  <c r="R46" i="10" s="1"/>
  <c r="M19" i="10"/>
  <c r="L34" i="10"/>
  <c r="Y43" i="15"/>
  <c r="AA43" i="15" s="1"/>
  <c r="Q35" i="12"/>
  <c r="L94" i="10"/>
  <c r="M61" i="10"/>
  <c r="O61" i="10" s="1"/>
  <c r="L61" i="10"/>
  <c r="P41" i="10"/>
  <c r="R41" i="10" s="1"/>
  <c r="V31" i="10"/>
  <c r="X31" i="10" s="1"/>
  <c r="L46" i="10"/>
  <c r="P60" i="10"/>
  <c r="R60" i="10" s="1"/>
  <c r="P19" i="10"/>
  <c r="R19" i="10" s="1"/>
  <c r="S19" i="10"/>
  <c r="U19" i="10" s="1"/>
  <c r="S34" i="10"/>
  <c r="U34" i="10" s="1"/>
  <c r="V50" i="10"/>
  <c r="X50" i="10" s="1"/>
  <c r="M94" i="10"/>
  <c r="M41" i="10"/>
  <c r="M46" i="10"/>
  <c r="P34" i="10"/>
  <c r="R34" i="10" s="1"/>
  <c r="T64" i="12"/>
  <c r="S64" i="10"/>
  <c r="U64" i="10" s="1"/>
  <c r="J89" i="12"/>
  <c r="Q29" i="12"/>
  <c r="T48" i="12"/>
  <c r="V64" i="10"/>
  <c r="X64" i="10" s="1"/>
  <c r="L14" i="10"/>
  <c r="M37" i="10"/>
  <c r="O37" i="10" s="1"/>
  <c r="V89" i="10"/>
  <c r="X89" i="10" s="1"/>
  <c r="P42" i="10"/>
  <c r="R42" i="10" s="1"/>
  <c r="P79" i="10"/>
  <c r="R79" i="10" s="1"/>
  <c r="V85" i="10"/>
  <c r="X85" i="10" s="1"/>
  <c r="V58" i="10"/>
  <c r="X58" i="10" s="1"/>
  <c r="L36" i="10"/>
  <c r="V71" i="10"/>
  <c r="X71" i="10" s="1"/>
  <c r="N14" i="12"/>
  <c r="J40" i="12"/>
  <c r="Q92" i="12"/>
  <c r="Q86" i="12"/>
  <c r="L64" i="10"/>
  <c r="V14" i="10"/>
  <c r="X14" i="10" s="1"/>
  <c r="M13" i="10"/>
  <c r="O13" i="10" s="1"/>
  <c r="S37" i="10"/>
  <c r="U37" i="10" s="1"/>
  <c r="P87" i="10"/>
  <c r="R87" i="10" s="1"/>
  <c r="V39" i="10"/>
  <c r="X39" i="10" s="1"/>
  <c r="L85" i="10"/>
  <c r="Q20" i="12"/>
  <c r="L18" i="10"/>
  <c r="M80" i="10"/>
  <c r="L53" i="10"/>
  <c r="M53" i="10"/>
  <c r="S92" i="10"/>
  <c r="U92" i="10" s="1"/>
  <c r="M50" i="10"/>
  <c r="S16" i="10"/>
  <c r="U16" i="10" s="1"/>
  <c r="P37" i="10"/>
  <c r="R37" i="10" s="1"/>
  <c r="P69" i="10"/>
  <c r="R69" i="10" s="1"/>
  <c r="M89" i="10"/>
  <c r="V87" i="10"/>
  <c r="X87" i="10" s="1"/>
  <c r="M87" i="10"/>
  <c r="O87" i="10" s="1"/>
  <c r="P39" i="10"/>
  <c r="R39" i="10" s="1"/>
  <c r="S39" i="10"/>
  <c r="U39" i="10" s="1"/>
  <c r="S85" i="10"/>
  <c r="U85" i="10" s="1"/>
  <c r="L60" i="10"/>
  <c r="S60" i="10"/>
  <c r="U60" i="10" s="1"/>
  <c r="P73" i="10"/>
  <c r="R73" i="10" s="1"/>
  <c r="V36" i="10"/>
  <c r="X36" i="10" s="1"/>
  <c r="V23" i="10"/>
  <c r="X23" i="10" s="1"/>
  <c r="L71" i="10"/>
  <c r="S48" i="10"/>
  <c r="U48" i="10" s="1"/>
  <c r="V42" i="10"/>
  <c r="X42" i="10" s="1"/>
  <c r="S79" i="10"/>
  <c r="U79" i="10" s="1"/>
  <c r="S73" i="10"/>
  <c r="U73" i="10" s="1"/>
  <c r="S71" i="10"/>
  <c r="U71" i="10" s="1"/>
  <c r="W115" i="12"/>
  <c r="J92" i="12"/>
  <c r="N59" i="12"/>
  <c r="W120" i="10"/>
  <c r="X120" i="10" s="1"/>
  <c r="L120" i="10"/>
  <c r="Q120" i="10"/>
  <c r="R120" i="10" s="1"/>
  <c r="T120" i="10"/>
  <c r="U120" i="10" s="1"/>
  <c r="N120" i="10"/>
  <c r="O120" i="10" s="1"/>
  <c r="M42" i="10"/>
  <c r="S36" i="10"/>
  <c r="U36" i="10" s="1"/>
  <c r="T28" i="12"/>
  <c r="W16" i="12"/>
  <c r="N60" i="12"/>
  <c r="N71" i="12"/>
  <c r="J35" i="12"/>
  <c r="N43" i="12"/>
  <c r="S42" i="10"/>
  <c r="U42" i="10" s="1"/>
  <c r="M36" i="10"/>
  <c r="O36" i="10" s="1"/>
  <c r="W31" i="12"/>
  <c r="J71" i="12"/>
  <c r="T38" i="12"/>
  <c r="S67" i="10"/>
  <c r="U67" i="10" s="1"/>
  <c r="J39" i="12"/>
  <c r="Q89" i="12"/>
  <c r="W50" i="12"/>
  <c r="W116" i="12"/>
  <c r="Q57" i="12"/>
  <c r="N90" i="12"/>
  <c r="T65" i="12"/>
  <c r="W57" i="12"/>
  <c r="N39" i="12"/>
  <c r="J29" i="12"/>
  <c r="T39" i="12"/>
  <c r="J48" i="12"/>
  <c r="Q50" i="12"/>
  <c r="J57" i="12"/>
  <c r="T57" i="12"/>
  <c r="N79" i="12"/>
  <c r="N48" i="12"/>
  <c r="T116" i="12"/>
  <c r="N65" i="12"/>
  <c r="J65" i="12"/>
  <c r="Q65" i="12"/>
  <c r="Q116" i="12"/>
  <c r="N61" i="12"/>
  <c r="J43" i="12"/>
  <c r="N84" i="12"/>
  <c r="Q61" i="12"/>
  <c r="P70" i="10"/>
  <c r="R70" i="10" s="1"/>
  <c r="V13" i="10"/>
  <c r="X13" i="10" s="1"/>
  <c r="S50" i="10"/>
  <c r="U50" i="10" s="1"/>
  <c r="P16" i="10"/>
  <c r="R16" i="10" s="1"/>
  <c r="S69" i="10"/>
  <c r="U69" i="10" s="1"/>
  <c r="P28" i="10"/>
  <c r="R28" i="10" s="1"/>
  <c r="M79" i="10"/>
  <c r="P58" i="10"/>
  <c r="R58" i="10" s="1"/>
  <c r="S58" i="10"/>
  <c r="U58" i="10" s="1"/>
  <c r="J14" i="12"/>
  <c r="W77" i="12"/>
  <c r="W94" i="12"/>
  <c r="Q40" i="12"/>
  <c r="Q115" i="12"/>
  <c r="Q53" i="12"/>
  <c r="W86" i="12"/>
  <c r="N53" i="12"/>
  <c r="J77" i="12"/>
  <c r="J17" i="12"/>
  <c r="L13" i="10"/>
  <c r="P13" i="10"/>
  <c r="R13" i="10" s="1"/>
  <c r="P50" i="10"/>
  <c r="R50" i="10" s="1"/>
  <c r="L16" i="10"/>
  <c r="M16" i="10"/>
  <c r="M69" i="10"/>
  <c r="V69" i="10"/>
  <c r="X69" i="10" s="1"/>
  <c r="V28" i="10"/>
  <c r="X28" i="10" s="1"/>
  <c r="V79" i="10"/>
  <c r="X79" i="10" s="1"/>
  <c r="M58" i="10"/>
  <c r="Q77" i="12"/>
  <c r="Q94" i="12"/>
  <c r="J20" i="12"/>
  <c r="T115" i="12"/>
  <c r="W59" i="12"/>
  <c r="W17" i="12"/>
  <c r="T61" i="12"/>
  <c r="Q43" i="12"/>
  <c r="M28" i="10"/>
  <c r="O28" i="10" s="1"/>
  <c r="N77" i="12"/>
  <c r="N40" i="12"/>
  <c r="J59" i="12"/>
  <c r="Y59" i="12" s="1"/>
  <c r="T59" i="12"/>
  <c r="W40" i="12"/>
  <c r="J61" i="12"/>
  <c r="Y61" i="12" s="1"/>
  <c r="T43" i="12"/>
  <c r="L68" i="10"/>
  <c r="P68" i="10"/>
  <c r="R68" i="10" s="1"/>
  <c r="P15" i="10"/>
  <c r="R15" i="10" s="1"/>
  <c r="S27" i="10"/>
  <c r="U27" i="10" s="1"/>
  <c r="W64" i="12"/>
  <c r="N28" i="12"/>
  <c r="N16" i="12"/>
  <c r="N111" i="12"/>
  <c r="T111" i="12"/>
  <c r="W81" i="12"/>
  <c r="T31" i="12"/>
  <c r="T35" i="12"/>
  <c r="W12" i="12"/>
  <c r="V40" i="10"/>
  <c r="X40" i="10" s="1"/>
  <c r="M68" i="10"/>
  <c r="O68" i="10" s="1"/>
  <c r="M15" i="10"/>
  <c r="O15" i="10" s="1"/>
  <c r="S15" i="10"/>
  <c r="U15" i="10" s="1"/>
  <c r="M27" i="10"/>
  <c r="J31" i="12"/>
  <c r="N85" i="12"/>
  <c r="W85" i="12"/>
  <c r="T52" i="12"/>
  <c r="Q85" i="12"/>
  <c r="W28" i="12"/>
  <c r="N38" i="12"/>
  <c r="T12" i="12"/>
  <c r="J12" i="12"/>
  <c r="Y12" i="12" s="1"/>
  <c r="M93" i="10"/>
  <c r="O93" i="10" s="1"/>
  <c r="L40" i="10"/>
  <c r="L90" i="10"/>
  <c r="J28" i="12"/>
  <c r="N31" i="12"/>
  <c r="T21" i="12"/>
  <c r="J85" i="12"/>
  <c r="W35" i="12"/>
  <c r="W118" i="12"/>
  <c r="N118" i="12"/>
  <c r="Q26" i="12"/>
  <c r="J26" i="12"/>
  <c r="Y26" i="12" s="1"/>
  <c r="T26" i="12"/>
  <c r="W26" i="12"/>
  <c r="N26" i="12"/>
  <c r="N70" i="12"/>
  <c r="J70" i="12"/>
  <c r="Y70" i="12" s="1"/>
  <c r="Q70" i="12"/>
  <c r="T70" i="12"/>
  <c r="W70" i="12"/>
  <c r="W72" i="12"/>
  <c r="T72" i="12"/>
  <c r="N72" i="12"/>
  <c r="Q72" i="12"/>
  <c r="J72" i="12"/>
  <c r="W56" i="12"/>
  <c r="N56" i="12"/>
  <c r="Q56" i="12"/>
  <c r="T56" i="12"/>
  <c r="J56" i="12"/>
  <c r="Q32" i="12"/>
  <c r="J32" i="12"/>
  <c r="Y32" i="12" s="1"/>
  <c r="N32" i="12"/>
  <c r="W32" i="12"/>
  <c r="T32" i="12"/>
  <c r="Q114" i="12"/>
  <c r="W114" i="12"/>
  <c r="N114" i="12"/>
  <c r="T114" i="12"/>
  <c r="N112" i="12"/>
  <c r="T112" i="12"/>
  <c r="W112" i="12"/>
  <c r="Q112" i="12"/>
  <c r="T51" i="12"/>
  <c r="N51" i="12"/>
  <c r="J51" i="12"/>
  <c r="Y51" i="12" s="1"/>
  <c r="W51" i="12"/>
  <c r="Q51" i="12"/>
  <c r="W49" i="12"/>
  <c r="T49" i="12"/>
  <c r="N49" i="12"/>
  <c r="J49" i="12"/>
  <c r="W117" i="12"/>
  <c r="Q117" i="12"/>
  <c r="T117" i="12"/>
  <c r="N117" i="12"/>
  <c r="W36" i="12"/>
  <c r="J36" i="12"/>
  <c r="Y36" i="12" s="1"/>
  <c r="N36" i="12"/>
  <c r="T36" i="12"/>
  <c r="Q36" i="12"/>
  <c r="N113" i="12"/>
  <c r="Q113" i="12"/>
  <c r="T113" i="12"/>
  <c r="Q83" i="12"/>
  <c r="W83" i="12"/>
  <c r="N83" i="12"/>
  <c r="T83" i="12"/>
  <c r="Q55" i="12"/>
  <c r="T55" i="12"/>
  <c r="W55" i="12"/>
  <c r="J55" i="12"/>
  <c r="N93" i="12"/>
  <c r="T93" i="12"/>
  <c r="Q93" i="12"/>
  <c r="Q87" i="12"/>
  <c r="N87" i="12"/>
  <c r="J87" i="12"/>
  <c r="T87" i="12"/>
  <c r="W87" i="12"/>
  <c r="I122" i="12"/>
  <c r="I123" i="12" s="1"/>
  <c r="K121" i="12"/>
  <c r="N121" i="12" s="1"/>
  <c r="O121" i="12" s="1"/>
  <c r="W47" i="12"/>
  <c r="Q47" i="12"/>
  <c r="N47" i="12"/>
  <c r="T47" i="12"/>
  <c r="J47" i="12"/>
  <c r="Y47" i="12" s="1"/>
  <c r="T62" i="12"/>
  <c r="Q62" i="12"/>
  <c r="W62" i="12"/>
  <c r="N62" i="12"/>
  <c r="J62" i="12"/>
  <c r="Y62" i="12" s="1"/>
  <c r="T91" i="12"/>
  <c r="N91" i="12"/>
  <c r="W91" i="12"/>
  <c r="J91" i="12"/>
  <c r="Y91" i="12" s="1"/>
  <c r="Q91" i="12"/>
  <c r="Q49" i="12"/>
  <c r="T118" i="12"/>
  <c r="K120" i="12"/>
  <c r="W110" i="12"/>
  <c r="T110" i="12"/>
  <c r="N110" i="12"/>
  <c r="Q110" i="12"/>
  <c r="J83" i="12"/>
  <c r="J93" i="12"/>
  <c r="Q118" i="12"/>
  <c r="W113" i="12"/>
  <c r="Q34" i="12"/>
  <c r="T34" i="12"/>
  <c r="J34" i="12"/>
  <c r="Y34" i="12" s="1"/>
  <c r="N34" i="12"/>
  <c r="W34" i="12"/>
  <c r="T18" i="12"/>
  <c r="W18" i="12"/>
  <c r="Q18" i="12"/>
  <c r="N18" i="12"/>
  <c r="J18" i="12"/>
  <c r="Y18" i="12" s="1"/>
  <c r="W73" i="12"/>
  <c r="T73" i="12"/>
  <c r="J73" i="12"/>
  <c r="Y73" i="12" s="1"/>
  <c r="N73" i="12"/>
  <c r="Q73" i="12"/>
  <c r="Q16" i="12"/>
  <c r="T16" i="12"/>
  <c r="N64" i="12"/>
  <c r="J64" i="12"/>
  <c r="Y64" i="12" s="1"/>
  <c r="T66" i="12"/>
  <c r="N66" i="12"/>
  <c r="Q66" i="12"/>
  <c r="W66" i="12"/>
  <c r="J66" i="12"/>
  <c r="Y66" i="12" s="1"/>
  <c r="Q30" i="12"/>
  <c r="W30" i="12"/>
  <c r="J30" i="12"/>
  <c r="Y30" i="12" s="1"/>
  <c r="T30" i="12"/>
  <c r="N30" i="12"/>
  <c r="T71" i="12"/>
  <c r="Q71" i="12"/>
  <c r="Q81" i="12"/>
  <c r="N81" i="12"/>
  <c r="J81" i="12"/>
  <c r="Y81" i="12" s="1"/>
  <c r="W52" i="12"/>
  <c r="Q52" i="12"/>
  <c r="N52" i="12"/>
  <c r="Q13" i="12"/>
  <c r="J13" i="12"/>
  <c r="Y13" i="12" s="1"/>
  <c r="W13" i="12"/>
  <c r="N13" i="12"/>
  <c r="T13" i="12"/>
  <c r="W111" i="12"/>
  <c r="Q38" i="12"/>
  <c r="W38" i="12"/>
  <c r="O29" i="15"/>
  <c r="Y29" i="15"/>
  <c r="AA29" i="15" s="1"/>
  <c r="J68" i="12"/>
  <c r="Y68" i="12" s="1"/>
  <c r="N68" i="12"/>
  <c r="T68" i="12"/>
  <c r="W68" i="12"/>
  <c r="Q68" i="12"/>
  <c r="N58" i="12"/>
  <c r="T58" i="12"/>
  <c r="J58" i="12"/>
  <c r="Y58" i="12" s="1"/>
  <c r="Q58" i="12"/>
  <c r="W58" i="12"/>
  <c r="Q107" i="12"/>
  <c r="N107" i="12"/>
  <c r="W107" i="12"/>
  <c r="T107" i="12"/>
  <c r="N20" i="12"/>
  <c r="T20" i="12"/>
  <c r="T94" i="12"/>
  <c r="N94" i="12"/>
  <c r="T14" i="12"/>
  <c r="Q14" i="12"/>
  <c r="Q24" i="12"/>
  <c r="N24" i="12"/>
  <c r="J24" i="12"/>
  <c r="Y24" i="12" s="1"/>
  <c r="T24" i="12"/>
  <c r="W24" i="12"/>
  <c r="N11" i="12"/>
  <c r="Q11" i="12"/>
  <c r="W11" i="12"/>
  <c r="T11" i="12"/>
  <c r="J11" i="12"/>
  <c r="Y11" i="12" s="1"/>
  <c r="W53" i="12"/>
  <c r="J53" i="12"/>
  <c r="Y53" i="12" s="1"/>
  <c r="N92" i="12"/>
  <c r="T92" i="12"/>
  <c r="N86" i="12"/>
  <c r="T86" i="12"/>
  <c r="Q23" i="12"/>
  <c r="J23" i="12"/>
  <c r="Y23" i="12" s="1"/>
  <c r="T23" i="12"/>
  <c r="W23" i="12"/>
  <c r="N23" i="12"/>
  <c r="W109" i="12"/>
  <c r="N109" i="12"/>
  <c r="T109" i="12"/>
  <c r="Q109" i="12"/>
  <c r="N17" i="12"/>
  <c r="Q17" i="12"/>
  <c r="N108" i="12"/>
  <c r="W108" i="12"/>
  <c r="Q108" i="12"/>
  <c r="T108" i="12"/>
  <c r="T19" i="12"/>
  <c r="W19" i="12"/>
  <c r="Q19" i="12"/>
  <c r="N19" i="12"/>
  <c r="J19" i="12"/>
  <c r="Y19" i="12" s="1"/>
  <c r="Q37" i="12"/>
  <c r="W37" i="12"/>
  <c r="T37" i="12"/>
  <c r="J37" i="12"/>
  <c r="Y37" i="12" s="1"/>
  <c r="N37" i="12"/>
  <c r="N50" i="12"/>
  <c r="T50" i="12"/>
  <c r="W89" i="12"/>
  <c r="N89" i="12"/>
  <c r="N29" i="12"/>
  <c r="W29" i="12"/>
  <c r="Q15" i="12"/>
  <c r="W15" i="12"/>
  <c r="T15" i="12"/>
  <c r="J15" i="12"/>
  <c r="Y15" i="12" s="1"/>
  <c r="N15" i="12"/>
  <c r="W33" i="12"/>
  <c r="Q33" i="12"/>
  <c r="N33" i="12"/>
  <c r="T33" i="12"/>
  <c r="J33" i="12"/>
  <c r="Y33" i="12" s="1"/>
  <c r="T79" i="12"/>
  <c r="J79" i="12"/>
  <c r="Y79" i="12" s="1"/>
  <c r="W79" i="12"/>
  <c r="T84" i="12"/>
  <c r="Q84" i="12"/>
  <c r="J84" i="12"/>
  <c r="Y84" i="12" s="1"/>
  <c r="Q90" i="12"/>
  <c r="J90" i="12"/>
  <c r="Y90" i="12" s="1"/>
  <c r="T90" i="12"/>
  <c r="Q25" i="12"/>
  <c r="J25" i="12"/>
  <c r="Y25" i="12" s="1"/>
  <c r="N25" i="12"/>
  <c r="W25" i="12"/>
  <c r="T25" i="12"/>
  <c r="Q46" i="12"/>
  <c r="J46" i="12"/>
  <c r="Y46" i="12" s="1"/>
  <c r="N46" i="12"/>
  <c r="W46" i="12"/>
  <c r="T46" i="12"/>
  <c r="W22" i="12"/>
  <c r="N22" i="12"/>
  <c r="J22" i="12"/>
  <c r="Y22" i="12" s="1"/>
  <c r="Q22" i="12"/>
  <c r="T22" i="12"/>
  <c r="T42" i="12"/>
  <c r="Q42" i="12"/>
  <c r="J42" i="12"/>
  <c r="Y42" i="12" s="1"/>
  <c r="N42" i="12"/>
  <c r="W42" i="12"/>
  <c r="W67" i="12"/>
  <c r="Q67" i="12"/>
  <c r="N67" i="12"/>
  <c r="T67" i="12"/>
  <c r="J67" i="12"/>
  <c r="Y67" i="12" s="1"/>
  <c r="N45" i="12"/>
  <c r="W45" i="12"/>
  <c r="J45" i="12"/>
  <c r="Y45" i="12" s="1"/>
  <c r="Q45" i="12"/>
  <c r="T45" i="12"/>
  <c r="L93" i="10"/>
  <c r="S93" i="10"/>
  <c r="U93" i="10" s="1"/>
  <c r="M90" i="10"/>
  <c r="O90" i="10" s="1"/>
  <c r="V93" i="10"/>
  <c r="X93" i="10" s="1"/>
  <c r="S90" i="10"/>
  <c r="U90" i="10" s="1"/>
  <c r="V90" i="10"/>
  <c r="X90" i="10" s="1"/>
  <c r="J21" i="12"/>
  <c r="Q21" i="12"/>
  <c r="N21" i="12"/>
  <c r="L70" i="10"/>
  <c r="S70" i="10"/>
  <c r="U70" i="10" s="1"/>
  <c r="S40" i="10"/>
  <c r="U40" i="10" s="1"/>
  <c r="Q78" i="12"/>
  <c r="T78" i="12"/>
  <c r="W78" i="12"/>
  <c r="J78" i="12"/>
  <c r="Y78" i="12" s="1"/>
  <c r="N78" i="12"/>
  <c r="N74" i="12"/>
  <c r="Q74" i="12"/>
  <c r="J74" i="12"/>
  <c r="Y74" i="12" s="1"/>
  <c r="T74" i="12"/>
  <c r="W74" i="12"/>
  <c r="Q80" i="12"/>
  <c r="W80" i="12"/>
  <c r="J80" i="12"/>
  <c r="Y80" i="12" s="1"/>
  <c r="T80" i="12"/>
  <c r="N80" i="12"/>
  <c r="M70" i="10"/>
  <c r="O70" i="10" s="1"/>
  <c r="P40" i="10"/>
  <c r="R40" i="10" s="1"/>
  <c r="N69" i="12"/>
  <c r="J69" i="12"/>
  <c r="Y69" i="12" s="1"/>
  <c r="T69" i="12"/>
  <c r="W69" i="12"/>
  <c r="Q69" i="12"/>
  <c r="T60" i="12"/>
  <c r="W60" i="12"/>
  <c r="R78" i="10"/>
  <c r="Q60" i="12"/>
  <c r="N82" i="12"/>
  <c r="Q82" i="12"/>
  <c r="T82" i="12"/>
  <c r="J82" i="12"/>
  <c r="Y82" i="12" s="1"/>
  <c r="W82" i="12"/>
  <c r="T44" i="12"/>
  <c r="W44" i="12"/>
  <c r="N44" i="12"/>
  <c r="J44" i="12"/>
  <c r="Y44" i="12" s="1"/>
  <c r="Q44" i="12"/>
  <c r="W75" i="12"/>
  <c r="J75" i="12"/>
  <c r="Y75" i="12" s="1"/>
  <c r="N75" i="12"/>
  <c r="T75" i="12"/>
  <c r="Q75" i="12"/>
  <c r="W76" i="12"/>
  <c r="J76" i="12"/>
  <c r="Y76" i="12" s="1"/>
  <c r="T76" i="12"/>
  <c r="Q76" i="12"/>
  <c r="N76" i="12"/>
  <c r="T54" i="12"/>
  <c r="W54" i="12"/>
  <c r="Q54" i="12"/>
  <c r="N54" i="12"/>
  <c r="J54" i="12"/>
  <c r="Y54" i="12" s="1"/>
  <c r="T41" i="12"/>
  <c r="N41" i="12"/>
  <c r="Q41" i="12"/>
  <c r="J41" i="12"/>
  <c r="Y41" i="12" s="1"/>
  <c r="W41" i="12"/>
  <c r="O21" i="15"/>
  <c r="Y21" i="15"/>
  <c r="AA21" i="15" s="1"/>
  <c r="Q27" i="12"/>
  <c r="N27" i="12"/>
  <c r="J27" i="12"/>
  <c r="Y27" i="12" s="1"/>
  <c r="W27" i="12"/>
  <c r="T27" i="12"/>
  <c r="W88" i="12"/>
  <c r="N88" i="12"/>
  <c r="Q88" i="12"/>
  <c r="J88" i="12"/>
  <c r="Y88" i="12" s="1"/>
  <c r="T88" i="12"/>
  <c r="P35" i="10"/>
  <c r="R35" i="10" s="1"/>
  <c r="P67" i="10"/>
  <c r="R67" i="10" s="1"/>
  <c r="V67" i="10"/>
  <c r="X67" i="10" s="1"/>
  <c r="L49" i="10"/>
  <c r="M49" i="10"/>
  <c r="O49" i="10" s="1"/>
  <c r="V49" i="10"/>
  <c r="X49" i="10" s="1"/>
  <c r="V54" i="10"/>
  <c r="X54" i="10" s="1"/>
  <c r="P54" i="10"/>
  <c r="R54" i="10" s="1"/>
  <c r="L54" i="10"/>
  <c r="S59" i="10"/>
  <c r="U59" i="10" s="1"/>
  <c r="L59" i="10"/>
  <c r="V59" i="10"/>
  <c r="X59" i="10" s="1"/>
  <c r="P59" i="10"/>
  <c r="R59" i="10" s="1"/>
  <c r="M54" i="10"/>
  <c r="O54" i="10" s="1"/>
  <c r="P49" i="10"/>
  <c r="R49" i="10" s="1"/>
  <c r="M67" i="10"/>
  <c r="V35" i="10"/>
  <c r="X35" i="10" s="1"/>
  <c r="L35" i="10"/>
  <c r="P32" i="10"/>
  <c r="R32" i="10" s="1"/>
  <c r="M35" i="10"/>
  <c r="M32" i="10"/>
  <c r="O32" i="10" s="1"/>
  <c r="V32" i="10"/>
  <c r="X32" i="10" s="1"/>
  <c r="O74" i="10"/>
  <c r="L120" i="11"/>
  <c r="Z120" i="11"/>
  <c r="AA120" i="11" s="1"/>
  <c r="Q120" i="11"/>
  <c r="R120" i="11" s="1"/>
  <c r="T120" i="11"/>
  <c r="U120" i="11" s="1"/>
  <c r="N120" i="11"/>
  <c r="O120" i="11" s="1"/>
  <c r="W120" i="11"/>
  <c r="X120" i="11" s="1"/>
  <c r="O17" i="10"/>
  <c r="O81" i="10"/>
  <c r="W122" i="10"/>
  <c r="X122" i="10" s="1"/>
  <c r="T122" i="10"/>
  <c r="U122" i="10" s="1"/>
  <c r="Q122" i="10"/>
  <c r="R122" i="10" s="1"/>
  <c r="N122" i="10"/>
  <c r="O122" i="10" s="1"/>
  <c r="L122" i="10"/>
  <c r="I124" i="9"/>
  <c r="I125" i="9" s="1"/>
  <c r="K123" i="9"/>
  <c r="I124" i="10"/>
  <c r="K123" i="10"/>
  <c r="Z123" i="10" s="1"/>
  <c r="AA123" i="10" s="1"/>
  <c r="P13" i="9"/>
  <c r="R13" i="9" s="1"/>
  <c r="M13" i="9"/>
  <c r="S13" i="9"/>
  <c r="U13" i="9" s="1"/>
  <c r="L13" i="9"/>
  <c r="V13" i="9"/>
  <c r="X13" i="9" s="1"/>
  <c r="J14" i="9"/>
  <c r="Y14" i="9" s="1"/>
  <c r="I126" i="9" l="1"/>
  <c r="K126" i="9" s="1"/>
  <c r="K125" i="9"/>
  <c r="S63" i="12"/>
  <c r="U63" i="12" s="1"/>
  <c r="R63" i="12"/>
  <c r="M63" i="12"/>
  <c r="Y63" i="12"/>
  <c r="L63" i="12"/>
  <c r="V63" i="12"/>
  <c r="X11" i="11"/>
  <c r="X63" i="12"/>
  <c r="R11" i="11"/>
  <c r="S96" i="10"/>
  <c r="U96" i="10" s="1"/>
  <c r="M96" i="10"/>
  <c r="O96" i="10" s="1"/>
  <c r="Y96" i="10"/>
  <c r="AA96" i="10" s="1"/>
  <c r="P96" i="10"/>
  <c r="R96" i="10" s="1"/>
  <c r="V96" i="10"/>
  <c r="X96" i="10" s="1"/>
  <c r="L96" i="10"/>
  <c r="I24" i="9"/>
  <c r="J23" i="9"/>
  <c r="J97" i="10"/>
  <c r="I98" i="10"/>
  <c r="V95" i="12"/>
  <c r="X95" i="12" s="1"/>
  <c r="Y95" i="12"/>
  <c r="AA95" i="12" s="1"/>
  <c r="P95" i="12"/>
  <c r="R95" i="12" s="1"/>
  <c r="M95" i="12"/>
  <c r="O95" i="12" s="1"/>
  <c r="S95" i="12"/>
  <c r="U95" i="12" s="1"/>
  <c r="L95" i="12"/>
  <c r="I97" i="12"/>
  <c r="J96" i="12"/>
  <c r="J13" i="11"/>
  <c r="I14" i="11"/>
  <c r="L12" i="11"/>
  <c r="P12" i="11"/>
  <c r="R12" i="11" s="1"/>
  <c r="V12" i="11"/>
  <c r="X12" i="11" s="1"/>
  <c r="M12" i="11"/>
  <c r="O12" i="11" s="1"/>
  <c r="S12" i="11"/>
  <c r="U12" i="11" s="1"/>
  <c r="Y12" i="11"/>
  <c r="AA12" i="11" s="1"/>
  <c r="M94" i="12"/>
  <c r="O94" i="12" s="1"/>
  <c r="L94" i="12"/>
  <c r="AA12" i="9"/>
  <c r="M86" i="12"/>
  <c r="O86" i="12" s="1"/>
  <c r="L86" i="12"/>
  <c r="X121" i="15"/>
  <c r="M52" i="12"/>
  <c r="O52" i="12" s="1"/>
  <c r="P16" i="12"/>
  <c r="R16" i="12" s="1"/>
  <c r="P60" i="12"/>
  <c r="P52" i="12"/>
  <c r="R52" i="12" s="1"/>
  <c r="L16" i="12"/>
  <c r="P38" i="12"/>
  <c r="R38" i="12" s="1"/>
  <c r="V38" i="12"/>
  <c r="X38" i="12" s="1"/>
  <c r="L38" i="12"/>
  <c r="V52" i="12"/>
  <c r="X52" i="12" s="1"/>
  <c r="M16" i="12"/>
  <c r="O16" i="12" s="1"/>
  <c r="V60" i="12"/>
  <c r="X60" i="12" s="1"/>
  <c r="S60" i="12"/>
  <c r="U60" i="12" s="1"/>
  <c r="M60" i="12"/>
  <c r="O60" i="12" s="1"/>
  <c r="L52" i="12"/>
  <c r="L60" i="12"/>
  <c r="S38" i="12"/>
  <c r="U38" i="12" s="1"/>
  <c r="M38" i="12"/>
  <c r="O38" i="12" s="1"/>
  <c r="S52" i="12"/>
  <c r="U52" i="12" s="1"/>
  <c r="S94" i="12"/>
  <c r="U94" i="12" s="1"/>
  <c r="S86" i="12"/>
  <c r="U86" i="12" s="1"/>
  <c r="P86" i="12"/>
  <c r="R86" i="12" s="1"/>
  <c r="P94" i="12"/>
  <c r="R94" i="12" s="1"/>
  <c r="O121" i="15"/>
  <c r="V86" i="12"/>
  <c r="X86" i="12" s="1"/>
  <c r="V94" i="12"/>
  <c r="X94" i="12" s="1"/>
  <c r="N122" i="9"/>
  <c r="O122" i="9" s="1"/>
  <c r="AA63" i="12"/>
  <c r="U121" i="15"/>
  <c r="L50" i="12"/>
  <c r="V50" i="12"/>
  <c r="X50" i="12" s="1"/>
  <c r="P50" i="12"/>
  <c r="R50" i="12" s="1"/>
  <c r="M50" i="12"/>
  <c r="O50" i="12" s="1"/>
  <c r="S50" i="12"/>
  <c r="U50" i="12" s="1"/>
  <c r="S83" i="12"/>
  <c r="U83" i="12" s="1"/>
  <c r="Y83" i="12"/>
  <c r="M87" i="12"/>
  <c r="O87" i="12" s="1"/>
  <c r="Y87" i="12"/>
  <c r="AA87" i="12" s="1"/>
  <c r="L49" i="12"/>
  <c r="Y49" i="12"/>
  <c r="P56" i="12"/>
  <c r="R56" i="12" s="1"/>
  <c r="Y56" i="12"/>
  <c r="V85" i="12"/>
  <c r="X85" i="12" s="1"/>
  <c r="Y85" i="12"/>
  <c r="P31" i="12"/>
  <c r="R31" i="12" s="1"/>
  <c r="Y31" i="12"/>
  <c r="L57" i="12"/>
  <c r="Y57" i="12"/>
  <c r="S29" i="12"/>
  <c r="U29" i="12" s="1"/>
  <c r="Y29" i="12"/>
  <c r="M72" i="12"/>
  <c r="O72" i="12" s="1"/>
  <c r="Y72" i="12"/>
  <c r="AA72" i="12" s="1"/>
  <c r="P71" i="12"/>
  <c r="R71" i="12" s="1"/>
  <c r="Y71" i="12"/>
  <c r="P40" i="12"/>
  <c r="R40" i="12" s="1"/>
  <c r="Y40" i="12"/>
  <c r="M21" i="12"/>
  <c r="O21" i="12" s="1"/>
  <c r="Y21" i="12"/>
  <c r="AA21" i="12" s="1"/>
  <c r="M55" i="12"/>
  <c r="O55" i="12" s="1"/>
  <c r="Y55" i="12"/>
  <c r="AA55" i="12" s="1"/>
  <c r="V20" i="12"/>
  <c r="X20" i="12" s="1"/>
  <c r="Y20" i="12"/>
  <c r="P17" i="12"/>
  <c r="R17" i="12" s="1"/>
  <c r="Y17" i="12"/>
  <c r="P43" i="12"/>
  <c r="R43" i="12" s="1"/>
  <c r="Y43" i="12"/>
  <c r="P65" i="12"/>
  <c r="R65" i="12" s="1"/>
  <c r="Y65" i="12"/>
  <c r="P48" i="12"/>
  <c r="R48" i="12" s="1"/>
  <c r="Y48" i="12"/>
  <c r="L39" i="12"/>
  <c r="Y39" i="12"/>
  <c r="P35" i="12"/>
  <c r="R35" i="12" s="1"/>
  <c r="Y35" i="12"/>
  <c r="L89" i="12"/>
  <c r="Y89" i="12"/>
  <c r="M93" i="12"/>
  <c r="O93" i="12" s="1"/>
  <c r="Y93" i="12"/>
  <c r="AA93" i="12" s="1"/>
  <c r="P28" i="12"/>
  <c r="R28" i="12" s="1"/>
  <c r="Y28" i="12"/>
  <c r="V77" i="12"/>
  <c r="X77" i="12" s="1"/>
  <c r="Y77" i="12"/>
  <c r="L14" i="12"/>
  <c r="Y14" i="12"/>
  <c r="S92" i="12"/>
  <c r="U92" i="12" s="1"/>
  <c r="Y92" i="12"/>
  <c r="V16" i="12"/>
  <c r="X16" i="12" s="1"/>
  <c r="Y16" i="12"/>
  <c r="AA16" i="12" s="1"/>
  <c r="N121" i="9"/>
  <c r="O121" i="9" s="1"/>
  <c r="O85" i="10"/>
  <c r="O77" i="10"/>
  <c r="O89" i="10"/>
  <c r="O66" i="10"/>
  <c r="O34" i="10"/>
  <c r="O30" i="10"/>
  <c r="O41" i="10"/>
  <c r="O50" i="10"/>
  <c r="U16" i="12"/>
  <c r="O51" i="10"/>
  <c r="O86" i="10"/>
  <c r="O46" i="10"/>
  <c r="L122" i="9"/>
  <c r="W122" i="9"/>
  <c r="X122" i="9" s="1"/>
  <c r="O20" i="10"/>
  <c r="Z122" i="9"/>
  <c r="AA122" i="9" s="1"/>
  <c r="T122" i="9"/>
  <c r="U122" i="9" s="1"/>
  <c r="T121" i="9"/>
  <c r="U121" i="9" s="1"/>
  <c r="Q121" i="9"/>
  <c r="R121" i="9" s="1"/>
  <c r="Z121" i="9"/>
  <c r="AA121" i="9" s="1"/>
  <c r="O83" i="10"/>
  <c r="S89" i="12"/>
  <c r="U89" i="12" s="1"/>
  <c r="L121" i="12"/>
  <c r="O12" i="9"/>
  <c r="L121" i="9"/>
  <c r="W121" i="12"/>
  <c r="X121" i="12" s="1"/>
  <c r="V83" i="12"/>
  <c r="X83" i="12" s="1"/>
  <c r="T121" i="12"/>
  <c r="U121" i="12" s="1"/>
  <c r="Z121" i="12"/>
  <c r="AA121" i="12" s="1"/>
  <c r="Q121" i="12"/>
  <c r="R121" i="12" s="1"/>
  <c r="V48" i="12"/>
  <c r="X48" i="12" s="1"/>
  <c r="AA60" i="12"/>
  <c r="K121" i="11"/>
  <c r="Q121" i="11" s="1"/>
  <c r="R121" i="11" s="1"/>
  <c r="V65" i="12"/>
  <c r="X65" i="12" s="1"/>
  <c r="O24" i="10"/>
  <c r="M56" i="12"/>
  <c r="O71" i="10"/>
  <c r="S77" i="12"/>
  <c r="U77" i="12" s="1"/>
  <c r="O60" i="10"/>
  <c r="O19" i="10"/>
  <c r="P87" i="12"/>
  <c r="R87" i="12" s="1"/>
  <c r="O69" i="10"/>
  <c r="P49" i="12"/>
  <c r="R49" i="12" s="1"/>
  <c r="V35" i="12"/>
  <c r="X35" i="12" s="1"/>
  <c r="O27" i="10"/>
  <c r="S65" i="12"/>
  <c r="U65" i="12" s="1"/>
  <c r="O94" i="10"/>
  <c r="O53" i="10"/>
  <c r="P29" i="12"/>
  <c r="R29" i="12" s="1"/>
  <c r="M49" i="12"/>
  <c r="L87" i="12"/>
  <c r="P57" i="12"/>
  <c r="R57" i="12" s="1"/>
  <c r="O38" i="10"/>
  <c r="O18" i="10"/>
  <c r="O64" i="10"/>
  <c r="O16" i="10"/>
  <c r="M40" i="12"/>
  <c r="V40" i="12"/>
  <c r="X40" i="12" s="1"/>
  <c r="P89" i="12"/>
  <c r="R89" i="12" s="1"/>
  <c r="P92" i="12"/>
  <c r="R92" i="12" s="1"/>
  <c r="V89" i="12"/>
  <c r="X89" i="12" s="1"/>
  <c r="O43" i="10"/>
  <c r="M89" i="12"/>
  <c r="O75" i="10"/>
  <c r="O42" i="10"/>
  <c r="AA52" i="12"/>
  <c r="L48" i="12"/>
  <c r="L40" i="12"/>
  <c r="P39" i="12"/>
  <c r="R39" i="12" s="1"/>
  <c r="L71" i="12"/>
  <c r="M48" i="12"/>
  <c r="S40" i="12"/>
  <c r="U40" i="12" s="1"/>
  <c r="V39" i="12"/>
  <c r="X39" i="12" s="1"/>
  <c r="S71" i="12"/>
  <c r="U71" i="12" s="1"/>
  <c r="S39" i="12"/>
  <c r="U39" i="12" s="1"/>
  <c r="S48" i="12"/>
  <c r="U48" i="12" s="1"/>
  <c r="M39" i="12"/>
  <c r="S85" i="12"/>
  <c r="U85" i="12" s="1"/>
  <c r="V43" i="12"/>
  <c r="X43" i="12" s="1"/>
  <c r="V29" i="12"/>
  <c r="X29" i="12" s="1"/>
  <c r="M92" i="12"/>
  <c r="M57" i="12"/>
  <c r="O57" i="12" s="1"/>
  <c r="V92" i="12"/>
  <c r="X92" i="12" s="1"/>
  <c r="L92" i="12"/>
  <c r="L29" i="12"/>
  <c r="O80" i="10"/>
  <c r="M35" i="12"/>
  <c r="O63" i="12"/>
  <c r="S14" i="12"/>
  <c r="U14" i="12" s="1"/>
  <c r="L35" i="12"/>
  <c r="O79" i="10"/>
  <c r="S35" i="12"/>
  <c r="U35" i="12" s="1"/>
  <c r="M85" i="12"/>
  <c r="V71" i="12"/>
  <c r="X71" i="12" s="1"/>
  <c r="AA50" i="12"/>
  <c r="M71" i="12"/>
  <c r="M29" i="12"/>
  <c r="O58" i="10"/>
  <c r="L93" i="12"/>
  <c r="S28" i="12"/>
  <c r="U28" i="12" s="1"/>
  <c r="L31" i="12"/>
  <c r="S17" i="12"/>
  <c r="U17" i="12" s="1"/>
  <c r="M17" i="12"/>
  <c r="M31" i="12"/>
  <c r="V31" i="12"/>
  <c r="X31" i="12" s="1"/>
  <c r="M65" i="12"/>
  <c r="L65" i="12"/>
  <c r="S31" i="12"/>
  <c r="U31" i="12" s="1"/>
  <c r="P93" i="12"/>
  <c r="R93" i="12" s="1"/>
  <c r="AA38" i="12"/>
  <c r="V57" i="12"/>
  <c r="X57" i="12" s="1"/>
  <c r="S57" i="12"/>
  <c r="U57" i="12" s="1"/>
  <c r="L28" i="12"/>
  <c r="V28" i="12"/>
  <c r="X28" i="12" s="1"/>
  <c r="M43" i="12"/>
  <c r="L43" i="12"/>
  <c r="M28" i="12"/>
  <c r="O28" i="12" s="1"/>
  <c r="S43" i="12"/>
  <c r="U43" i="12" s="1"/>
  <c r="AA94" i="12"/>
  <c r="L59" i="12"/>
  <c r="M59" i="12"/>
  <c r="S59" i="12"/>
  <c r="U59" i="12" s="1"/>
  <c r="V59" i="12"/>
  <c r="X59" i="12" s="1"/>
  <c r="P59" i="12"/>
  <c r="R59" i="12" s="1"/>
  <c r="S20" i="12"/>
  <c r="U20" i="12" s="1"/>
  <c r="M20" i="12"/>
  <c r="L20" i="12"/>
  <c r="P20" i="12"/>
  <c r="R20" i="12" s="1"/>
  <c r="L17" i="12"/>
  <c r="V17" i="12"/>
  <c r="X17" i="12" s="1"/>
  <c r="M77" i="12"/>
  <c r="P77" i="12"/>
  <c r="R77" i="12" s="1"/>
  <c r="V14" i="12"/>
  <c r="X14" i="12" s="1"/>
  <c r="M14" i="12"/>
  <c r="P14" i="12"/>
  <c r="R14" i="12" s="1"/>
  <c r="K122" i="12"/>
  <c r="Q122" i="12" s="1"/>
  <c r="R122" i="12" s="1"/>
  <c r="L72" i="12"/>
  <c r="L77" i="12"/>
  <c r="L61" i="12"/>
  <c r="V61" i="12"/>
  <c r="X61" i="12" s="1"/>
  <c r="M61" i="12"/>
  <c r="P61" i="12"/>
  <c r="R61" i="12" s="1"/>
  <c r="S61" i="12"/>
  <c r="U61" i="12" s="1"/>
  <c r="L12" i="12"/>
  <c r="P12" i="12"/>
  <c r="R12" i="12" s="1"/>
  <c r="S12" i="12"/>
  <c r="U12" i="12" s="1"/>
  <c r="M12" i="12"/>
  <c r="V12" i="12"/>
  <c r="X12" i="12" s="1"/>
  <c r="L85" i="12"/>
  <c r="P85" i="12"/>
  <c r="R85" i="12" s="1"/>
  <c r="AA86" i="12"/>
  <c r="L21" i="12"/>
  <c r="L67" i="12"/>
  <c r="M67" i="12"/>
  <c r="V67" i="12"/>
  <c r="X67" i="12" s="1"/>
  <c r="P67" i="12"/>
  <c r="R67" i="12" s="1"/>
  <c r="S67" i="12"/>
  <c r="U67" i="12" s="1"/>
  <c r="M22" i="12"/>
  <c r="V22" i="12"/>
  <c r="X22" i="12" s="1"/>
  <c r="L22" i="12"/>
  <c r="P22" i="12"/>
  <c r="R22" i="12" s="1"/>
  <c r="S22" i="12"/>
  <c r="U22" i="12" s="1"/>
  <c r="P84" i="12"/>
  <c r="R84" i="12" s="1"/>
  <c r="L84" i="12"/>
  <c r="S84" i="12"/>
  <c r="U84" i="12" s="1"/>
  <c r="V84" i="12"/>
  <c r="X84" i="12" s="1"/>
  <c r="M84" i="12"/>
  <c r="P79" i="12"/>
  <c r="R79" i="12" s="1"/>
  <c r="L79" i="12"/>
  <c r="M79" i="12"/>
  <c r="V79" i="12"/>
  <c r="X79" i="12" s="1"/>
  <c r="S79" i="12"/>
  <c r="U79" i="12" s="1"/>
  <c r="S15" i="12"/>
  <c r="U15" i="12" s="1"/>
  <c r="P15" i="12"/>
  <c r="R15" i="12" s="1"/>
  <c r="L15" i="12"/>
  <c r="V15" i="12"/>
  <c r="X15" i="12" s="1"/>
  <c r="M15" i="12"/>
  <c r="P53" i="12"/>
  <c r="R53" i="12" s="1"/>
  <c r="S53" i="12"/>
  <c r="U53" i="12" s="1"/>
  <c r="L53" i="12"/>
  <c r="M53" i="12"/>
  <c r="V53" i="12"/>
  <c r="X53" i="12" s="1"/>
  <c r="L13" i="12"/>
  <c r="P13" i="12"/>
  <c r="R13" i="12" s="1"/>
  <c r="S13" i="12"/>
  <c r="U13" i="12" s="1"/>
  <c r="M13" i="12"/>
  <c r="V13" i="12"/>
  <c r="X13" i="12" s="1"/>
  <c r="S30" i="12"/>
  <c r="U30" i="12" s="1"/>
  <c r="M30" i="12"/>
  <c r="P30" i="12"/>
  <c r="R30" i="12" s="1"/>
  <c r="L30" i="12"/>
  <c r="V30" i="12"/>
  <c r="X30" i="12" s="1"/>
  <c r="V64" i="12"/>
  <c r="X64" i="12" s="1"/>
  <c r="L64" i="12"/>
  <c r="S64" i="12"/>
  <c r="U64" i="12" s="1"/>
  <c r="P64" i="12"/>
  <c r="R64" i="12" s="1"/>
  <c r="M64" i="12"/>
  <c r="V34" i="12"/>
  <c r="X34" i="12" s="1"/>
  <c r="S34" i="12"/>
  <c r="U34" i="12" s="1"/>
  <c r="P34" i="12"/>
  <c r="R34" i="12" s="1"/>
  <c r="L34" i="12"/>
  <c r="M34" i="12"/>
  <c r="V93" i="12"/>
  <c r="X93" i="12" s="1"/>
  <c r="S93" i="12"/>
  <c r="U93" i="12" s="1"/>
  <c r="P36" i="12"/>
  <c r="R36" i="12" s="1"/>
  <c r="L36" i="12"/>
  <c r="M36" i="12"/>
  <c r="S36" i="12"/>
  <c r="U36" i="12" s="1"/>
  <c r="V36" i="12"/>
  <c r="X36" i="12" s="1"/>
  <c r="V72" i="12"/>
  <c r="X72" i="12" s="1"/>
  <c r="P72" i="12"/>
  <c r="R72" i="12" s="1"/>
  <c r="S72" i="12"/>
  <c r="U72" i="12" s="1"/>
  <c r="M70" i="12"/>
  <c r="V70" i="12"/>
  <c r="X70" i="12" s="1"/>
  <c r="L70" i="12"/>
  <c r="S70" i="12"/>
  <c r="U70" i="12" s="1"/>
  <c r="P70" i="12"/>
  <c r="R70" i="12" s="1"/>
  <c r="P18" i="12"/>
  <c r="R18" i="12" s="1"/>
  <c r="S18" i="12"/>
  <c r="U18" i="12" s="1"/>
  <c r="M18" i="12"/>
  <c r="V18" i="12"/>
  <c r="X18" i="12" s="1"/>
  <c r="L18" i="12"/>
  <c r="V55" i="12"/>
  <c r="X55" i="12" s="1"/>
  <c r="L55" i="12"/>
  <c r="P55" i="12"/>
  <c r="R55" i="12" s="1"/>
  <c r="S55" i="12"/>
  <c r="U55" i="12" s="1"/>
  <c r="S51" i="12"/>
  <c r="U51" i="12" s="1"/>
  <c r="M51" i="12"/>
  <c r="P51" i="12"/>
  <c r="R51" i="12" s="1"/>
  <c r="L51" i="12"/>
  <c r="V51" i="12"/>
  <c r="X51" i="12" s="1"/>
  <c r="S32" i="12"/>
  <c r="U32" i="12" s="1"/>
  <c r="L32" i="12"/>
  <c r="V32" i="12"/>
  <c r="X32" i="12" s="1"/>
  <c r="M32" i="12"/>
  <c r="P32" i="12"/>
  <c r="R32" i="12" s="1"/>
  <c r="S26" i="12"/>
  <c r="U26" i="12" s="1"/>
  <c r="M26" i="12"/>
  <c r="P26" i="12"/>
  <c r="R26" i="12" s="1"/>
  <c r="V26" i="12"/>
  <c r="X26" i="12" s="1"/>
  <c r="L26" i="12"/>
  <c r="P24" i="12"/>
  <c r="R24" i="12" s="1"/>
  <c r="L24" i="12"/>
  <c r="M24" i="12"/>
  <c r="V24" i="12"/>
  <c r="X24" i="12" s="1"/>
  <c r="S24" i="12"/>
  <c r="U24" i="12" s="1"/>
  <c r="M83" i="12"/>
  <c r="S46" i="12"/>
  <c r="U46" i="12" s="1"/>
  <c r="L46" i="12"/>
  <c r="M46" i="12"/>
  <c r="V46" i="12"/>
  <c r="X46" i="12" s="1"/>
  <c r="P46" i="12"/>
  <c r="R46" i="12" s="1"/>
  <c r="L90" i="12"/>
  <c r="P90" i="12"/>
  <c r="R90" i="12" s="1"/>
  <c r="S90" i="12"/>
  <c r="U90" i="12" s="1"/>
  <c r="M90" i="12"/>
  <c r="V90" i="12"/>
  <c r="X90" i="12" s="1"/>
  <c r="M33" i="12"/>
  <c r="S33" i="12"/>
  <c r="U33" i="12" s="1"/>
  <c r="V33" i="12"/>
  <c r="X33" i="12" s="1"/>
  <c r="P33" i="12"/>
  <c r="R33" i="12" s="1"/>
  <c r="L33" i="12"/>
  <c r="L37" i="12"/>
  <c r="S37" i="12"/>
  <c r="U37" i="12" s="1"/>
  <c r="M37" i="12"/>
  <c r="V37" i="12"/>
  <c r="X37" i="12" s="1"/>
  <c r="P37" i="12"/>
  <c r="R37" i="12" s="1"/>
  <c r="L19" i="12"/>
  <c r="V19" i="12"/>
  <c r="X19" i="12" s="1"/>
  <c r="S19" i="12"/>
  <c r="U19" i="12" s="1"/>
  <c r="M19" i="12"/>
  <c r="P19" i="12"/>
  <c r="R19" i="12" s="1"/>
  <c r="M23" i="12"/>
  <c r="V23" i="12"/>
  <c r="X23" i="12" s="1"/>
  <c r="S23" i="12"/>
  <c r="U23" i="12" s="1"/>
  <c r="P23" i="12"/>
  <c r="R23" i="12" s="1"/>
  <c r="L23" i="12"/>
  <c r="M11" i="12"/>
  <c r="V11" i="12"/>
  <c r="X11" i="12" s="1"/>
  <c r="L11" i="12"/>
  <c r="S11" i="12"/>
  <c r="U11" i="12" s="1"/>
  <c r="P11" i="12"/>
  <c r="R11" i="12" s="1"/>
  <c r="P68" i="12"/>
  <c r="R68" i="12" s="1"/>
  <c r="L68" i="12"/>
  <c r="S68" i="12"/>
  <c r="U68" i="12" s="1"/>
  <c r="V68" i="12"/>
  <c r="X68" i="12" s="1"/>
  <c r="M68" i="12"/>
  <c r="P73" i="12"/>
  <c r="R73" i="12" s="1"/>
  <c r="S73" i="12"/>
  <c r="U73" i="12" s="1"/>
  <c r="L73" i="12"/>
  <c r="M73" i="12"/>
  <c r="V73" i="12"/>
  <c r="X73" i="12" s="1"/>
  <c r="S91" i="12"/>
  <c r="U91" i="12" s="1"/>
  <c r="L91" i="12"/>
  <c r="M91" i="12"/>
  <c r="V91" i="12"/>
  <c r="X91" i="12" s="1"/>
  <c r="P91" i="12"/>
  <c r="R91" i="12" s="1"/>
  <c r="V62" i="12"/>
  <c r="X62" i="12" s="1"/>
  <c r="L62" i="12"/>
  <c r="S62" i="12"/>
  <c r="U62" i="12" s="1"/>
  <c r="P62" i="12"/>
  <c r="R62" i="12" s="1"/>
  <c r="M62" i="12"/>
  <c r="L47" i="12"/>
  <c r="P47" i="12"/>
  <c r="R47" i="12" s="1"/>
  <c r="M47" i="12"/>
  <c r="V47" i="12"/>
  <c r="X47" i="12" s="1"/>
  <c r="S47" i="12"/>
  <c r="U47" i="12" s="1"/>
  <c r="V81" i="12"/>
  <c r="X81" i="12" s="1"/>
  <c r="L81" i="12"/>
  <c r="S81" i="12"/>
  <c r="U81" i="12" s="1"/>
  <c r="P81" i="12"/>
  <c r="R81" i="12" s="1"/>
  <c r="M81" i="12"/>
  <c r="L83" i="12"/>
  <c r="P83" i="12"/>
  <c r="R83" i="12" s="1"/>
  <c r="S21" i="12"/>
  <c r="U21" i="12" s="1"/>
  <c r="S42" i="12"/>
  <c r="U42" i="12" s="1"/>
  <c r="V42" i="12"/>
  <c r="X42" i="12" s="1"/>
  <c r="P42" i="12"/>
  <c r="R42" i="12" s="1"/>
  <c r="L42" i="12"/>
  <c r="M42" i="12"/>
  <c r="P25" i="12"/>
  <c r="R25" i="12" s="1"/>
  <c r="S25" i="12"/>
  <c r="U25" i="12" s="1"/>
  <c r="L25" i="12"/>
  <c r="M25" i="12"/>
  <c r="V25" i="12"/>
  <c r="X25" i="12" s="1"/>
  <c r="V58" i="12"/>
  <c r="X58" i="12" s="1"/>
  <c r="P58" i="12"/>
  <c r="R58" i="12" s="1"/>
  <c r="S58" i="12"/>
  <c r="U58" i="12" s="1"/>
  <c r="L58" i="12"/>
  <c r="M58" i="12"/>
  <c r="P66" i="12"/>
  <c r="R66" i="12" s="1"/>
  <c r="M66" i="12"/>
  <c r="V66" i="12"/>
  <c r="X66" i="12" s="1"/>
  <c r="L66" i="12"/>
  <c r="S66" i="12"/>
  <c r="U66" i="12" s="1"/>
  <c r="Z120" i="12"/>
  <c r="AA120" i="12" s="1"/>
  <c r="Q120" i="12"/>
  <c r="R120" i="12" s="1"/>
  <c r="N120" i="12"/>
  <c r="O120" i="12" s="1"/>
  <c r="W120" i="12"/>
  <c r="X120" i="12" s="1"/>
  <c r="T120" i="12"/>
  <c r="U120" i="12" s="1"/>
  <c r="L120" i="12"/>
  <c r="V87" i="12"/>
  <c r="X87" i="12" s="1"/>
  <c r="S87" i="12"/>
  <c r="U87" i="12" s="1"/>
  <c r="S49" i="12"/>
  <c r="U49" i="12" s="1"/>
  <c r="V49" i="12"/>
  <c r="X49" i="12" s="1"/>
  <c r="L56" i="12"/>
  <c r="S56" i="12"/>
  <c r="U56" i="12" s="1"/>
  <c r="V56" i="12"/>
  <c r="X56" i="12" s="1"/>
  <c r="L45" i="12"/>
  <c r="P45" i="12"/>
  <c r="R45" i="12" s="1"/>
  <c r="S45" i="12"/>
  <c r="U45" i="12" s="1"/>
  <c r="V45" i="12"/>
  <c r="X45" i="12" s="1"/>
  <c r="M45" i="12"/>
  <c r="V21" i="12"/>
  <c r="X21" i="12" s="1"/>
  <c r="P21" i="12"/>
  <c r="R21" i="12" s="1"/>
  <c r="V82" i="12"/>
  <c r="X82" i="12" s="1"/>
  <c r="L82" i="12"/>
  <c r="S82" i="12"/>
  <c r="U82" i="12" s="1"/>
  <c r="P82" i="12"/>
  <c r="R82" i="12" s="1"/>
  <c r="M82" i="12"/>
  <c r="V69" i="12"/>
  <c r="X69" i="12" s="1"/>
  <c r="P69" i="12"/>
  <c r="R69" i="12" s="1"/>
  <c r="L69" i="12"/>
  <c r="S69" i="12"/>
  <c r="U69" i="12" s="1"/>
  <c r="M69" i="12"/>
  <c r="P80" i="12"/>
  <c r="R80" i="12" s="1"/>
  <c r="V80" i="12"/>
  <c r="X80" i="12" s="1"/>
  <c r="M80" i="12"/>
  <c r="L80" i="12"/>
  <c r="S80" i="12"/>
  <c r="U80" i="12" s="1"/>
  <c r="R60" i="12"/>
  <c r="L74" i="12"/>
  <c r="M74" i="12"/>
  <c r="V74" i="12"/>
  <c r="X74" i="12" s="1"/>
  <c r="P74" i="12"/>
  <c r="R74" i="12" s="1"/>
  <c r="S74" i="12"/>
  <c r="U74" i="12" s="1"/>
  <c r="S78" i="12"/>
  <c r="U78" i="12" s="1"/>
  <c r="P78" i="12"/>
  <c r="R78" i="12" s="1"/>
  <c r="M78" i="12"/>
  <c r="V78" i="12"/>
  <c r="X78" i="12" s="1"/>
  <c r="L78" i="12"/>
  <c r="P27" i="12"/>
  <c r="R27" i="12" s="1"/>
  <c r="S27" i="12"/>
  <c r="U27" i="12" s="1"/>
  <c r="V27" i="12"/>
  <c r="X27" i="12" s="1"/>
  <c r="L27" i="12"/>
  <c r="M27" i="12"/>
  <c r="L44" i="12"/>
  <c r="V44" i="12"/>
  <c r="X44" i="12" s="1"/>
  <c r="S44" i="12"/>
  <c r="U44" i="12" s="1"/>
  <c r="P44" i="12"/>
  <c r="R44" i="12" s="1"/>
  <c r="M44" i="12"/>
  <c r="P88" i="12"/>
  <c r="R88" i="12" s="1"/>
  <c r="V88" i="12"/>
  <c r="X88" i="12" s="1"/>
  <c r="L88" i="12"/>
  <c r="S88" i="12"/>
  <c r="U88" i="12" s="1"/>
  <c r="M88" i="12"/>
  <c r="M41" i="12"/>
  <c r="S41" i="12"/>
  <c r="U41" i="12" s="1"/>
  <c r="V41" i="12"/>
  <c r="X41" i="12" s="1"/>
  <c r="L41" i="12"/>
  <c r="P41" i="12"/>
  <c r="R41" i="12" s="1"/>
  <c r="S75" i="12"/>
  <c r="U75" i="12" s="1"/>
  <c r="M75" i="12"/>
  <c r="V75" i="12"/>
  <c r="X75" i="12" s="1"/>
  <c r="P75" i="12"/>
  <c r="R75" i="12" s="1"/>
  <c r="L75" i="12"/>
  <c r="S54" i="12"/>
  <c r="U54" i="12" s="1"/>
  <c r="L54" i="12"/>
  <c r="P54" i="12"/>
  <c r="R54" i="12" s="1"/>
  <c r="V54" i="12"/>
  <c r="X54" i="12" s="1"/>
  <c r="M54" i="12"/>
  <c r="P76" i="12"/>
  <c r="R76" i="12" s="1"/>
  <c r="S76" i="12"/>
  <c r="U76" i="12" s="1"/>
  <c r="L76" i="12"/>
  <c r="M76" i="12"/>
  <c r="V76" i="12"/>
  <c r="X76" i="12" s="1"/>
  <c r="O67" i="10"/>
  <c r="O35" i="10"/>
  <c r="I124" i="12"/>
  <c r="K123" i="12"/>
  <c r="I123" i="11"/>
  <c r="K122" i="11"/>
  <c r="W123" i="10"/>
  <c r="X123" i="10" s="1"/>
  <c r="Q123" i="10"/>
  <c r="R123" i="10" s="1"/>
  <c r="N123" i="10"/>
  <c r="O123" i="10" s="1"/>
  <c r="T123" i="10"/>
  <c r="U123" i="10" s="1"/>
  <c r="L123" i="10"/>
  <c r="Z123" i="9"/>
  <c r="AA123" i="9" s="1"/>
  <c r="N123" i="9"/>
  <c r="O123" i="9" s="1"/>
  <c r="Q123" i="9"/>
  <c r="R123" i="9" s="1"/>
  <c r="L123" i="9"/>
  <c r="W123" i="9"/>
  <c r="X123" i="9" s="1"/>
  <c r="T123" i="9"/>
  <c r="U123" i="9" s="1"/>
  <c r="K124" i="10"/>
  <c r="Z124" i="10" s="1"/>
  <c r="AA124" i="10" s="1"/>
  <c r="I125" i="10"/>
  <c r="K124" i="9"/>
  <c r="V14" i="9"/>
  <c r="X14" i="9" s="1"/>
  <c r="S14" i="9"/>
  <c r="U14" i="9" s="1"/>
  <c r="L14" i="9"/>
  <c r="P14" i="9"/>
  <c r="R14" i="9" s="1"/>
  <c r="M14" i="9"/>
  <c r="O13" i="9"/>
  <c r="AA13" i="9"/>
  <c r="J15" i="9"/>
  <c r="Y15" i="9" s="1"/>
  <c r="Z125" i="9" l="1"/>
  <c r="AA125" i="9" s="1"/>
  <c r="T125" i="9"/>
  <c r="U125" i="9" s="1"/>
  <c r="N125" i="9"/>
  <c r="O125" i="9" s="1"/>
  <c r="L125" i="9"/>
  <c r="W125" i="9"/>
  <c r="X125" i="9" s="1"/>
  <c r="Q125" i="9"/>
  <c r="R125" i="9" s="1"/>
  <c r="W126" i="9"/>
  <c r="X126" i="9" s="1"/>
  <c r="Q126" i="9"/>
  <c r="R126" i="9" s="1"/>
  <c r="Z126" i="9"/>
  <c r="AA126" i="9" s="1"/>
  <c r="T126" i="9"/>
  <c r="U126" i="9" s="1"/>
  <c r="N126" i="9"/>
  <c r="O126" i="9" s="1"/>
  <c r="L126" i="9"/>
  <c r="I99" i="10"/>
  <c r="J98" i="10"/>
  <c r="P97" i="10"/>
  <c r="R97" i="10" s="1"/>
  <c r="V97" i="10"/>
  <c r="X97" i="10" s="1"/>
  <c r="M97" i="10"/>
  <c r="O97" i="10" s="1"/>
  <c r="Y97" i="10"/>
  <c r="AA97" i="10" s="1"/>
  <c r="L97" i="10"/>
  <c r="S97" i="10"/>
  <c r="U97" i="10" s="1"/>
  <c r="I25" i="9"/>
  <c r="I26" i="9" s="1"/>
  <c r="I27" i="9" s="1"/>
  <c r="I28" i="9" s="1"/>
  <c r="I29" i="9" s="1"/>
  <c r="I30" i="9" s="1"/>
  <c r="I31" i="9" s="1"/>
  <c r="I32" i="9" s="1"/>
  <c r="I33" i="9" s="1"/>
  <c r="J24" i="9"/>
  <c r="V96" i="12"/>
  <c r="X96" i="12" s="1"/>
  <c r="Y96" i="12"/>
  <c r="AA96" i="12" s="1"/>
  <c r="P96" i="12"/>
  <c r="R96" i="12" s="1"/>
  <c r="M96" i="12"/>
  <c r="O96" i="12" s="1"/>
  <c r="S96" i="12"/>
  <c r="U96" i="12" s="1"/>
  <c r="L96" i="12"/>
  <c r="I98" i="12"/>
  <c r="J97" i="12"/>
  <c r="J14" i="11"/>
  <c r="I15" i="11"/>
  <c r="L13" i="11"/>
  <c r="P13" i="11"/>
  <c r="R13" i="11" s="1"/>
  <c r="V13" i="11"/>
  <c r="X13" i="11" s="1"/>
  <c r="M13" i="11"/>
  <c r="O13" i="11" s="1"/>
  <c r="S13" i="11"/>
  <c r="U13" i="11" s="1"/>
  <c r="Y13" i="11"/>
  <c r="AA13" i="11" s="1"/>
  <c r="AA49" i="12"/>
  <c r="AA20" i="12"/>
  <c r="AA83" i="12"/>
  <c r="AA48" i="12"/>
  <c r="AA92" i="12"/>
  <c r="AA56" i="12"/>
  <c r="AA31" i="12"/>
  <c r="AA29" i="12"/>
  <c r="AA89" i="12"/>
  <c r="AA40" i="12"/>
  <c r="AA39" i="12"/>
  <c r="Z121" i="11"/>
  <c r="AA121" i="11" s="1"/>
  <c r="L121" i="11"/>
  <c r="N121" i="11"/>
  <c r="O121" i="11" s="1"/>
  <c r="L122" i="12"/>
  <c r="W121" i="11"/>
  <c r="X121" i="11" s="1"/>
  <c r="T121" i="11"/>
  <c r="U121" i="11" s="1"/>
  <c r="O89" i="12"/>
  <c r="O40" i="12"/>
  <c r="O56" i="12"/>
  <c r="O49" i="12"/>
  <c r="O39" i="12"/>
  <c r="O92" i="12"/>
  <c r="N122" i="12"/>
  <c r="O122" i="12" s="1"/>
  <c r="AA28" i="12"/>
  <c r="O31" i="12"/>
  <c r="AA57" i="12"/>
  <c r="O48" i="12"/>
  <c r="W122" i="12"/>
  <c r="X122" i="12" s="1"/>
  <c r="Z122" i="12"/>
  <c r="AA122" i="12" s="1"/>
  <c r="T122" i="12"/>
  <c r="U122" i="12" s="1"/>
  <c r="AA35" i="12"/>
  <c r="O35" i="12"/>
  <c r="O29" i="12"/>
  <c r="O71" i="12"/>
  <c r="AA71" i="12"/>
  <c r="AA85" i="12"/>
  <c r="O85" i="12"/>
  <c r="O20" i="12"/>
  <c r="O65" i="12"/>
  <c r="AA65" i="12"/>
  <c r="AA17" i="12"/>
  <c r="O17" i="12"/>
  <c r="AA43" i="12"/>
  <c r="O43" i="12"/>
  <c r="O14" i="12"/>
  <c r="AA14" i="12"/>
  <c r="O83" i="12"/>
  <c r="O59" i="12"/>
  <c r="AA59" i="12"/>
  <c r="AA61" i="12"/>
  <c r="O61" i="12"/>
  <c r="AA77" i="12"/>
  <c r="O77" i="12"/>
  <c r="O12" i="12"/>
  <c r="AA12" i="12"/>
  <c r="O58" i="12"/>
  <c r="AA58" i="12"/>
  <c r="O81" i="12"/>
  <c r="AA81" i="12"/>
  <c r="AA23" i="12"/>
  <c r="O23" i="12"/>
  <c r="AA37" i="12"/>
  <c r="O37" i="12"/>
  <c r="AA24" i="12"/>
  <c r="O24" i="12"/>
  <c r="O51" i="12"/>
  <c r="AA51" i="12"/>
  <c r="AA18" i="12"/>
  <c r="O18" i="12"/>
  <c r="AA70" i="12"/>
  <c r="O70" i="12"/>
  <c r="AA36" i="12"/>
  <c r="O36" i="12"/>
  <c r="AA15" i="12"/>
  <c r="O15" i="12"/>
  <c r="AA66" i="12"/>
  <c r="O66" i="12"/>
  <c r="O91" i="12"/>
  <c r="AA91" i="12"/>
  <c r="AA73" i="12"/>
  <c r="O73" i="12"/>
  <c r="AA68" i="12"/>
  <c r="O68" i="12"/>
  <c r="O90" i="12"/>
  <c r="AA90" i="12"/>
  <c r="AA32" i="12"/>
  <c r="O32" i="12"/>
  <c r="AA62" i="12"/>
  <c r="O62" i="12"/>
  <c r="AA19" i="12"/>
  <c r="O19" i="12"/>
  <c r="O26" i="12"/>
  <c r="AA26" i="12"/>
  <c r="AA34" i="12"/>
  <c r="O34" i="12"/>
  <c r="O13" i="12"/>
  <c r="AA13" i="12"/>
  <c r="O84" i="12"/>
  <c r="AA84" i="12"/>
  <c r="O25" i="12"/>
  <c r="AA25" i="12"/>
  <c r="O42" i="12"/>
  <c r="AA42" i="12"/>
  <c r="AA47" i="12"/>
  <c r="O47" i="12"/>
  <c r="AA11" i="12"/>
  <c r="O11" i="12"/>
  <c r="O33" i="12"/>
  <c r="AA33" i="12"/>
  <c r="O46" i="12"/>
  <c r="AA46" i="12"/>
  <c r="AA64" i="12"/>
  <c r="O64" i="12"/>
  <c r="O30" i="12"/>
  <c r="AA30" i="12"/>
  <c r="O53" i="12"/>
  <c r="AA53" i="12"/>
  <c r="AA79" i="12"/>
  <c r="O79" i="12"/>
  <c r="AA22" i="12"/>
  <c r="O22" i="12"/>
  <c r="AA67" i="12"/>
  <c r="O67" i="12"/>
  <c r="AA45" i="12"/>
  <c r="O45" i="12"/>
  <c r="O78" i="12"/>
  <c r="AA78" i="12"/>
  <c r="O69" i="12"/>
  <c r="AA69" i="12"/>
  <c r="O80" i="12"/>
  <c r="AA80" i="12"/>
  <c r="O82" i="12"/>
  <c r="AA82" i="12"/>
  <c r="AA74" i="12"/>
  <c r="O74" i="12"/>
  <c r="AA75" i="12"/>
  <c r="O75" i="12"/>
  <c r="AA44" i="12"/>
  <c r="O44" i="12"/>
  <c r="O76" i="12"/>
  <c r="AA76" i="12"/>
  <c r="O54" i="12"/>
  <c r="AA54" i="12"/>
  <c r="O27" i="12"/>
  <c r="AA27" i="12"/>
  <c r="AA41" i="12"/>
  <c r="O41" i="12"/>
  <c r="AA88" i="12"/>
  <c r="O88" i="12"/>
  <c r="L122" i="11"/>
  <c r="Q122" i="11"/>
  <c r="R122" i="11" s="1"/>
  <c r="W122" i="11"/>
  <c r="X122" i="11" s="1"/>
  <c r="N122" i="11"/>
  <c r="O122" i="11" s="1"/>
  <c r="T122" i="11"/>
  <c r="U122" i="11" s="1"/>
  <c r="Z122" i="11"/>
  <c r="AA122" i="11" s="1"/>
  <c r="L123" i="12"/>
  <c r="T123" i="12"/>
  <c r="U123" i="12" s="1"/>
  <c r="Z123" i="12"/>
  <c r="AA123" i="12" s="1"/>
  <c r="Q123" i="12"/>
  <c r="R123" i="12" s="1"/>
  <c r="N123" i="12"/>
  <c r="O123" i="12" s="1"/>
  <c r="W123" i="12"/>
  <c r="X123" i="12" s="1"/>
  <c r="K123" i="11"/>
  <c r="I124" i="11"/>
  <c r="I125" i="12"/>
  <c r="K124" i="12"/>
  <c r="W124" i="9"/>
  <c r="X124" i="9" s="1"/>
  <c r="Z124" i="9"/>
  <c r="AA124" i="9" s="1"/>
  <c r="N124" i="9"/>
  <c r="O124" i="9" s="1"/>
  <c r="Q124" i="9"/>
  <c r="R124" i="9" s="1"/>
  <c r="T124" i="9"/>
  <c r="U124" i="9" s="1"/>
  <c r="L124" i="9"/>
  <c r="K125" i="10"/>
  <c r="Z125" i="10" s="1"/>
  <c r="AA125" i="10" s="1"/>
  <c r="I126" i="10"/>
  <c r="W124" i="10"/>
  <c r="X124" i="10" s="1"/>
  <c r="Q124" i="10"/>
  <c r="R124" i="10" s="1"/>
  <c r="T124" i="10"/>
  <c r="U124" i="10" s="1"/>
  <c r="N124" i="10"/>
  <c r="O124" i="10" s="1"/>
  <c r="L124" i="10"/>
  <c r="L15" i="9"/>
  <c r="V15" i="9"/>
  <c r="X15" i="9" s="1"/>
  <c r="S15" i="9"/>
  <c r="U15" i="9" s="1"/>
  <c r="P15" i="9"/>
  <c r="R15" i="9" s="1"/>
  <c r="M15" i="9"/>
  <c r="J16" i="9"/>
  <c r="Y16" i="9" s="1"/>
  <c r="O14" i="9"/>
  <c r="AA14" i="9"/>
  <c r="P98" i="10" l="1"/>
  <c r="R98" i="10" s="1"/>
  <c r="L98" i="10"/>
  <c r="V98" i="10"/>
  <c r="X98" i="10" s="1"/>
  <c r="M98" i="10"/>
  <c r="O98" i="10" s="1"/>
  <c r="S98" i="10"/>
  <c r="U98" i="10" s="1"/>
  <c r="Y98" i="10"/>
  <c r="AA98" i="10" s="1"/>
  <c r="I34" i="9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J33" i="9"/>
  <c r="I100" i="10"/>
  <c r="J99" i="10"/>
  <c r="V97" i="12"/>
  <c r="X97" i="12" s="1"/>
  <c r="P97" i="12"/>
  <c r="R97" i="12" s="1"/>
  <c r="M97" i="12"/>
  <c r="O97" i="12" s="1"/>
  <c r="S97" i="12"/>
  <c r="U97" i="12" s="1"/>
  <c r="L97" i="12"/>
  <c r="Y97" i="12"/>
  <c r="AA97" i="12" s="1"/>
  <c r="I99" i="12"/>
  <c r="J98" i="12"/>
  <c r="J15" i="11"/>
  <c r="I16" i="11"/>
  <c r="L14" i="11"/>
  <c r="P14" i="11"/>
  <c r="R14" i="11" s="1"/>
  <c r="V14" i="11"/>
  <c r="X14" i="11" s="1"/>
  <c r="M14" i="11"/>
  <c r="O14" i="11" s="1"/>
  <c r="S14" i="11"/>
  <c r="U14" i="11" s="1"/>
  <c r="Y14" i="11"/>
  <c r="AA14" i="11" s="1"/>
  <c r="Z124" i="12"/>
  <c r="AA124" i="12" s="1"/>
  <c r="W124" i="12"/>
  <c r="X124" i="12" s="1"/>
  <c r="L124" i="12"/>
  <c r="T124" i="12"/>
  <c r="U124" i="12" s="1"/>
  <c r="N124" i="12"/>
  <c r="O124" i="12" s="1"/>
  <c r="Q124" i="12"/>
  <c r="R124" i="12" s="1"/>
  <c r="I125" i="11"/>
  <c r="K124" i="11"/>
  <c r="I126" i="12"/>
  <c r="K125" i="12"/>
  <c r="Q123" i="11"/>
  <c r="R123" i="11" s="1"/>
  <c r="T123" i="11"/>
  <c r="U123" i="11" s="1"/>
  <c r="L123" i="11"/>
  <c r="W123" i="11"/>
  <c r="X123" i="11" s="1"/>
  <c r="Z123" i="11"/>
  <c r="AA123" i="11" s="1"/>
  <c r="N123" i="11"/>
  <c r="O123" i="11" s="1"/>
  <c r="K126" i="10"/>
  <c r="Z126" i="10" s="1"/>
  <c r="AA126" i="10" s="1"/>
  <c r="I127" i="10"/>
  <c r="I127" i="9"/>
  <c r="T125" i="10"/>
  <c r="U125" i="10" s="1"/>
  <c r="W125" i="10"/>
  <c r="X125" i="10" s="1"/>
  <c r="Q125" i="10"/>
  <c r="R125" i="10" s="1"/>
  <c r="N125" i="10"/>
  <c r="O125" i="10" s="1"/>
  <c r="L125" i="10"/>
  <c r="S16" i="9"/>
  <c r="U16" i="9" s="1"/>
  <c r="L16" i="9"/>
  <c r="V16" i="9"/>
  <c r="X16" i="9" s="1"/>
  <c r="P16" i="9"/>
  <c r="R16" i="9" s="1"/>
  <c r="M16" i="9"/>
  <c r="J17" i="9"/>
  <c r="Y17" i="9" s="1"/>
  <c r="AA15" i="9"/>
  <c r="O15" i="9"/>
  <c r="Y99" i="10" l="1"/>
  <c r="AA99" i="10" s="1"/>
  <c r="M99" i="10"/>
  <c r="O99" i="10" s="1"/>
  <c r="L99" i="10"/>
  <c r="S99" i="10"/>
  <c r="U99" i="10" s="1"/>
  <c r="P99" i="10"/>
  <c r="R99" i="10" s="1"/>
  <c r="V99" i="10"/>
  <c r="X99" i="10" s="1"/>
  <c r="J100" i="10"/>
  <c r="I101" i="10"/>
  <c r="I79" i="9"/>
  <c r="I80" i="9" s="1"/>
  <c r="I81" i="9" s="1"/>
  <c r="I82" i="9" s="1"/>
  <c r="I83" i="9" s="1"/>
  <c r="J78" i="9"/>
  <c r="I100" i="12"/>
  <c r="J99" i="12"/>
  <c r="S98" i="12"/>
  <c r="U98" i="12" s="1"/>
  <c r="V98" i="12"/>
  <c r="X98" i="12" s="1"/>
  <c r="L98" i="12"/>
  <c r="Y98" i="12"/>
  <c r="AA98" i="12" s="1"/>
  <c r="M98" i="12"/>
  <c r="O98" i="12" s="1"/>
  <c r="P98" i="12"/>
  <c r="R98" i="12" s="1"/>
  <c r="L15" i="11"/>
  <c r="P15" i="11"/>
  <c r="R15" i="11" s="1"/>
  <c r="V15" i="11"/>
  <c r="X15" i="11" s="1"/>
  <c r="M15" i="11"/>
  <c r="O15" i="11" s="1"/>
  <c r="S15" i="11"/>
  <c r="U15" i="11" s="1"/>
  <c r="Y15" i="11"/>
  <c r="AA15" i="11" s="1"/>
  <c r="J16" i="11"/>
  <c r="I17" i="11"/>
  <c r="W125" i="12"/>
  <c r="X125" i="12" s="1"/>
  <c r="Q125" i="12"/>
  <c r="R125" i="12" s="1"/>
  <c r="L125" i="12"/>
  <c r="Z125" i="12"/>
  <c r="AA125" i="12" s="1"/>
  <c r="T125" i="12"/>
  <c r="U125" i="12" s="1"/>
  <c r="N125" i="12"/>
  <c r="O125" i="12" s="1"/>
  <c r="Z124" i="11"/>
  <c r="AA124" i="11" s="1"/>
  <c r="Q124" i="11"/>
  <c r="R124" i="11" s="1"/>
  <c r="W124" i="11"/>
  <c r="X124" i="11" s="1"/>
  <c r="T124" i="11"/>
  <c r="U124" i="11" s="1"/>
  <c r="N124" i="11"/>
  <c r="O124" i="11" s="1"/>
  <c r="L124" i="11"/>
  <c r="I127" i="12"/>
  <c r="K126" i="12"/>
  <c r="I126" i="11"/>
  <c r="K125" i="11"/>
  <c r="K127" i="10"/>
  <c r="Z127" i="10" s="1"/>
  <c r="AA127" i="10" s="1"/>
  <c r="I128" i="10"/>
  <c r="K127" i="9"/>
  <c r="I128" i="9"/>
  <c r="T126" i="10"/>
  <c r="U126" i="10" s="1"/>
  <c r="W126" i="10"/>
  <c r="X126" i="10" s="1"/>
  <c r="Q126" i="10"/>
  <c r="R126" i="10" s="1"/>
  <c r="N126" i="10"/>
  <c r="O126" i="10" s="1"/>
  <c r="L126" i="10"/>
  <c r="J18" i="9"/>
  <c r="Y18" i="9" s="1"/>
  <c r="P17" i="9"/>
  <c r="R17" i="9" s="1"/>
  <c r="M17" i="9"/>
  <c r="L17" i="9"/>
  <c r="S17" i="9"/>
  <c r="U17" i="9" s="1"/>
  <c r="V17" i="9"/>
  <c r="X17" i="9" s="1"/>
  <c r="O16" i="9"/>
  <c r="AA16" i="9"/>
  <c r="I102" i="10" l="1"/>
  <c r="J101" i="10"/>
  <c r="I84" i="9"/>
  <c r="J83" i="9"/>
  <c r="P100" i="10"/>
  <c r="R100" i="10" s="1"/>
  <c r="V100" i="10"/>
  <c r="X100" i="10" s="1"/>
  <c r="M100" i="10"/>
  <c r="O100" i="10" s="1"/>
  <c r="L100" i="10"/>
  <c r="S100" i="10"/>
  <c r="U100" i="10" s="1"/>
  <c r="Y100" i="10"/>
  <c r="AA100" i="10" s="1"/>
  <c r="I101" i="12"/>
  <c r="J100" i="12"/>
  <c r="S99" i="12"/>
  <c r="U99" i="12" s="1"/>
  <c r="V99" i="12"/>
  <c r="X99" i="12" s="1"/>
  <c r="L99" i="12"/>
  <c r="Y99" i="12"/>
  <c r="AA99" i="12" s="1"/>
  <c r="M99" i="12"/>
  <c r="O99" i="12" s="1"/>
  <c r="P99" i="12"/>
  <c r="R99" i="12" s="1"/>
  <c r="J17" i="11"/>
  <c r="I18" i="11"/>
  <c r="L16" i="11"/>
  <c r="P16" i="11"/>
  <c r="R16" i="11" s="1"/>
  <c r="V16" i="11"/>
  <c r="X16" i="11" s="1"/>
  <c r="M16" i="11"/>
  <c r="O16" i="11" s="1"/>
  <c r="S16" i="11"/>
  <c r="U16" i="11" s="1"/>
  <c r="Y16" i="11"/>
  <c r="AA16" i="11" s="1"/>
  <c r="Z125" i="11"/>
  <c r="AA125" i="11" s="1"/>
  <c r="N125" i="11"/>
  <c r="O125" i="11" s="1"/>
  <c r="Q125" i="11"/>
  <c r="R125" i="11" s="1"/>
  <c r="T125" i="11"/>
  <c r="U125" i="11" s="1"/>
  <c r="W125" i="11"/>
  <c r="X125" i="11" s="1"/>
  <c r="L125" i="11"/>
  <c r="T126" i="12"/>
  <c r="U126" i="12" s="1"/>
  <c r="L126" i="12"/>
  <c r="Z126" i="12"/>
  <c r="AA126" i="12" s="1"/>
  <c r="N126" i="12"/>
  <c r="O126" i="12" s="1"/>
  <c r="W126" i="12"/>
  <c r="X126" i="12" s="1"/>
  <c r="Q126" i="12"/>
  <c r="R126" i="12" s="1"/>
  <c r="I127" i="11"/>
  <c r="K126" i="11"/>
  <c r="I128" i="12"/>
  <c r="K127" i="12"/>
  <c r="K128" i="9"/>
  <c r="I129" i="9"/>
  <c r="I129" i="10"/>
  <c r="K128" i="10"/>
  <c r="Z128" i="10" s="1"/>
  <c r="AA128" i="10" s="1"/>
  <c r="Z127" i="9"/>
  <c r="AA127" i="9" s="1"/>
  <c r="N127" i="9"/>
  <c r="O127" i="9" s="1"/>
  <c r="Q127" i="9"/>
  <c r="R127" i="9" s="1"/>
  <c r="T127" i="9"/>
  <c r="U127" i="9" s="1"/>
  <c r="W127" i="9"/>
  <c r="X127" i="9" s="1"/>
  <c r="L127" i="9"/>
  <c r="W127" i="10"/>
  <c r="X127" i="10" s="1"/>
  <c r="Q127" i="10"/>
  <c r="R127" i="10" s="1"/>
  <c r="T127" i="10"/>
  <c r="U127" i="10" s="1"/>
  <c r="N127" i="10"/>
  <c r="O127" i="10" s="1"/>
  <c r="L127" i="10"/>
  <c r="AA17" i="9"/>
  <c r="O17" i="9"/>
  <c r="P18" i="9"/>
  <c r="R18" i="9" s="1"/>
  <c r="M18" i="9"/>
  <c r="S18" i="9"/>
  <c r="U18" i="9" s="1"/>
  <c r="L18" i="9"/>
  <c r="V18" i="9"/>
  <c r="X18" i="9" s="1"/>
  <c r="J19" i="9"/>
  <c r="Y19" i="9" s="1"/>
  <c r="Y101" i="10" l="1"/>
  <c r="AA101" i="10" s="1"/>
  <c r="M101" i="10"/>
  <c r="O101" i="10" s="1"/>
  <c r="L101" i="10"/>
  <c r="S101" i="10"/>
  <c r="U101" i="10" s="1"/>
  <c r="P101" i="10"/>
  <c r="R101" i="10" s="1"/>
  <c r="V101" i="10"/>
  <c r="X101" i="10" s="1"/>
  <c r="I85" i="9"/>
  <c r="I86" i="9" s="1"/>
  <c r="I87" i="9" s="1"/>
  <c r="I88" i="9" s="1"/>
  <c r="I89" i="9" s="1"/>
  <c r="I90" i="9" s="1"/>
  <c r="I91" i="9" s="1"/>
  <c r="I92" i="9" s="1"/>
  <c r="J84" i="9"/>
  <c r="J102" i="10"/>
  <c r="I103" i="10"/>
  <c r="I102" i="12"/>
  <c r="J101" i="12"/>
  <c r="S100" i="12"/>
  <c r="U100" i="12" s="1"/>
  <c r="V100" i="12"/>
  <c r="X100" i="12" s="1"/>
  <c r="L100" i="12"/>
  <c r="Y100" i="12"/>
  <c r="AA100" i="12" s="1"/>
  <c r="M100" i="12"/>
  <c r="O100" i="12" s="1"/>
  <c r="P100" i="12"/>
  <c r="R100" i="12" s="1"/>
  <c r="J18" i="11"/>
  <c r="I19" i="11"/>
  <c r="L17" i="11"/>
  <c r="P17" i="11"/>
  <c r="R17" i="11" s="1"/>
  <c r="V17" i="11"/>
  <c r="X17" i="11" s="1"/>
  <c r="M17" i="11"/>
  <c r="O17" i="11" s="1"/>
  <c r="S17" i="11"/>
  <c r="U17" i="11" s="1"/>
  <c r="Y17" i="11"/>
  <c r="AA17" i="11" s="1"/>
  <c r="W127" i="12"/>
  <c r="X127" i="12" s="1"/>
  <c r="T127" i="12"/>
  <c r="U127" i="12" s="1"/>
  <c r="L127" i="12"/>
  <c r="Q127" i="12"/>
  <c r="R127" i="12" s="1"/>
  <c r="N127" i="12"/>
  <c r="O127" i="12" s="1"/>
  <c r="Z127" i="12"/>
  <c r="AA127" i="12" s="1"/>
  <c r="Q126" i="11"/>
  <c r="R126" i="11" s="1"/>
  <c r="N126" i="11"/>
  <c r="O126" i="11" s="1"/>
  <c r="L126" i="11"/>
  <c r="T126" i="11"/>
  <c r="U126" i="11" s="1"/>
  <c r="Z126" i="11"/>
  <c r="AA126" i="11" s="1"/>
  <c r="W126" i="11"/>
  <c r="X126" i="11" s="1"/>
  <c r="I129" i="12"/>
  <c r="K128" i="12"/>
  <c r="I128" i="11"/>
  <c r="K127" i="11"/>
  <c r="L128" i="10"/>
  <c r="W128" i="10"/>
  <c r="X128" i="10" s="1"/>
  <c r="Q128" i="10"/>
  <c r="R128" i="10" s="1"/>
  <c r="T128" i="10"/>
  <c r="U128" i="10" s="1"/>
  <c r="N128" i="10"/>
  <c r="O128" i="10" s="1"/>
  <c r="K129" i="9"/>
  <c r="I130" i="9"/>
  <c r="I130" i="10"/>
  <c r="K129" i="10"/>
  <c r="Z129" i="10" s="1"/>
  <c r="AA129" i="10" s="1"/>
  <c r="Q128" i="9"/>
  <c r="R128" i="9" s="1"/>
  <c r="T128" i="9"/>
  <c r="U128" i="9" s="1"/>
  <c r="L128" i="9"/>
  <c r="W128" i="9"/>
  <c r="X128" i="9" s="1"/>
  <c r="Z128" i="9"/>
  <c r="AA128" i="9" s="1"/>
  <c r="N128" i="9"/>
  <c r="O128" i="9" s="1"/>
  <c r="J20" i="9"/>
  <c r="Y20" i="9" s="1"/>
  <c r="O18" i="9"/>
  <c r="AA18" i="9"/>
  <c r="L19" i="9"/>
  <c r="V19" i="9"/>
  <c r="X19" i="9" s="1"/>
  <c r="S19" i="9"/>
  <c r="U19" i="9" s="1"/>
  <c r="M19" i="9"/>
  <c r="P19" i="9"/>
  <c r="R19" i="9" s="1"/>
  <c r="J103" i="10" l="1"/>
  <c r="I104" i="10"/>
  <c r="P102" i="10"/>
  <c r="R102" i="10" s="1"/>
  <c r="M102" i="10"/>
  <c r="O102" i="10" s="1"/>
  <c r="V102" i="10"/>
  <c r="X102" i="10" s="1"/>
  <c r="Y102" i="10"/>
  <c r="AA102" i="10" s="1"/>
  <c r="L102" i="10"/>
  <c r="S102" i="10"/>
  <c r="U102" i="10" s="1"/>
  <c r="I93" i="9"/>
  <c r="J92" i="9"/>
  <c r="I103" i="12"/>
  <c r="J102" i="12"/>
  <c r="S101" i="12"/>
  <c r="U101" i="12" s="1"/>
  <c r="V101" i="12"/>
  <c r="X101" i="12" s="1"/>
  <c r="L101" i="12"/>
  <c r="Y101" i="12"/>
  <c r="AA101" i="12" s="1"/>
  <c r="M101" i="12"/>
  <c r="O101" i="12" s="1"/>
  <c r="P101" i="12"/>
  <c r="R101" i="12" s="1"/>
  <c r="J19" i="11"/>
  <c r="I20" i="11"/>
  <c r="L18" i="11"/>
  <c r="P18" i="11"/>
  <c r="R18" i="11" s="1"/>
  <c r="V18" i="11"/>
  <c r="X18" i="11" s="1"/>
  <c r="M18" i="11"/>
  <c r="O18" i="11" s="1"/>
  <c r="S18" i="11"/>
  <c r="U18" i="11" s="1"/>
  <c r="Y18" i="11"/>
  <c r="AA18" i="11" s="1"/>
  <c r="W127" i="11"/>
  <c r="X127" i="11" s="1"/>
  <c r="T127" i="11"/>
  <c r="U127" i="11" s="1"/>
  <c r="L127" i="11"/>
  <c r="Z127" i="11"/>
  <c r="AA127" i="11" s="1"/>
  <c r="N127" i="11"/>
  <c r="O127" i="11" s="1"/>
  <c r="Q127" i="11"/>
  <c r="R127" i="11" s="1"/>
  <c r="Z128" i="12"/>
  <c r="AA128" i="12" s="1"/>
  <c r="N128" i="12"/>
  <c r="O128" i="12" s="1"/>
  <c r="T128" i="12"/>
  <c r="U128" i="12" s="1"/>
  <c r="Q128" i="12"/>
  <c r="R128" i="12" s="1"/>
  <c r="W128" i="12"/>
  <c r="X128" i="12" s="1"/>
  <c r="L128" i="12"/>
  <c r="K128" i="11"/>
  <c r="I129" i="11"/>
  <c r="I130" i="12"/>
  <c r="K129" i="12"/>
  <c r="T129" i="10"/>
  <c r="U129" i="10" s="1"/>
  <c r="L129" i="10"/>
  <c r="Q129" i="10"/>
  <c r="R129" i="10" s="1"/>
  <c r="W129" i="10"/>
  <c r="X129" i="10" s="1"/>
  <c r="N129" i="10"/>
  <c r="O129" i="10" s="1"/>
  <c r="I131" i="9"/>
  <c r="K131" i="9" s="1"/>
  <c r="K130" i="9"/>
  <c r="I131" i="10"/>
  <c r="K131" i="10" s="1"/>
  <c r="Z131" i="10" s="1"/>
  <c r="AA131" i="10" s="1"/>
  <c r="K130" i="10"/>
  <c r="Z130" i="10" s="1"/>
  <c r="AA130" i="10" s="1"/>
  <c r="Z129" i="9"/>
  <c r="AA129" i="9" s="1"/>
  <c r="N129" i="9"/>
  <c r="O129" i="9" s="1"/>
  <c r="W129" i="9"/>
  <c r="X129" i="9" s="1"/>
  <c r="Q129" i="9"/>
  <c r="R129" i="9" s="1"/>
  <c r="T129" i="9"/>
  <c r="U129" i="9" s="1"/>
  <c r="L129" i="9"/>
  <c r="AA19" i="9"/>
  <c r="O19" i="9"/>
  <c r="Y21" i="9"/>
  <c r="V20" i="9"/>
  <c r="X20" i="9" s="1"/>
  <c r="S20" i="9"/>
  <c r="U20" i="9" s="1"/>
  <c r="L20" i="9"/>
  <c r="M20" i="9"/>
  <c r="P20" i="9"/>
  <c r="R20" i="9" s="1"/>
  <c r="I105" i="10" l="1"/>
  <c r="J104" i="10"/>
  <c r="I94" i="9"/>
  <c r="J93" i="9"/>
  <c r="Y103" i="10"/>
  <c r="AA103" i="10" s="1"/>
  <c r="V103" i="10"/>
  <c r="X103" i="10" s="1"/>
  <c r="S103" i="10"/>
  <c r="U103" i="10" s="1"/>
  <c r="M103" i="10"/>
  <c r="O103" i="10" s="1"/>
  <c r="P103" i="10"/>
  <c r="R103" i="10" s="1"/>
  <c r="L103" i="10"/>
  <c r="I104" i="12"/>
  <c r="J103" i="12"/>
  <c r="S102" i="12"/>
  <c r="U102" i="12" s="1"/>
  <c r="V102" i="12"/>
  <c r="X102" i="12" s="1"/>
  <c r="L102" i="12"/>
  <c r="Y102" i="12"/>
  <c r="AA102" i="12" s="1"/>
  <c r="M102" i="12"/>
  <c r="O102" i="12" s="1"/>
  <c r="P102" i="12"/>
  <c r="R102" i="12" s="1"/>
  <c r="J20" i="11"/>
  <c r="I21" i="11"/>
  <c r="L19" i="11"/>
  <c r="P19" i="11"/>
  <c r="R19" i="11" s="1"/>
  <c r="V19" i="11"/>
  <c r="X19" i="11" s="1"/>
  <c r="M19" i="11"/>
  <c r="O19" i="11" s="1"/>
  <c r="S19" i="11"/>
  <c r="U19" i="11" s="1"/>
  <c r="Y19" i="11"/>
  <c r="AA19" i="11" s="1"/>
  <c r="W129" i="12"/>
  <c r="X129" i="12" s="1"/>
  <c r="T129" i="12"/>
  <c r="U129" i="12" s="1"/>
  <c r="L129" i="12"/>
  <c r="Q129" i="12"/>
  <c r="R129" i="12" s="1"/>
  <c r="N129" i="12"/>
  <c r="O129" i="12" s="1"/>
  <c r="Z129" i="12"/>
  <c r="AA129" i="12" s="1"/>
  <c r="K129" i="11"/>
  <c r="I130" i="11"/>
  <c r="I131" i="12"/>
  <c r="K131" i="12" s="1"/>
  <c r="K130" i="12"/>
  <c r="W128" i="11"/>
  <c r="X128" i="11" s="1"/>
  <c r="T128" i="11"/>
  <c r="U128" i="11" s="1"/>
  <c r="L128" i="11"/>
  <c r="Z128" i="11"/>
  <c r="AA128" i="11" s="1"/>
  <c r="Q128" i="11"/>
  <c r="R128" i="11" s="1"/>
  <c r="N128" i="11"/>
  <c r="O128" i="11" s="1"/>
  <c r="W130" i="10"/>
  <c r="X130" i="10" s="1"/>
  <c r="T130" i="10"/>
  <c r="U130" i="10" s="1"/>
  <c r="L130" i="10"/>
  <c r="N130" i="10"/>
  <c r="O130" i="10" s="1"/>
  <c r="Q130" i="10"/>
  <c r="R130" i="10" s="1"/>
  <c r="W130" i="9"/>
  <c r="X130" i="9" s="1"/>
  <c r="Q130" i="9"/>
  <c r="R130" i="9" s="1"/>
  <c r="Z130" i="9"/>
  <c r="AA130" i="9" s="1"/>
  <c r="N130" i="9"/>
  <c r="O130" i="9" s="1"/>
  <c r="T130" i="9"/>
  <c r="U130" i="9" s="1"/>
  <c r="L130" i="9"/>
  <c r="N131" i="10"/>
  <c r="O131" i="10" s="1"/>
  <c r="T131" i="10"/>
  <c r="U131" i="10" s="1"/>
  <c r="Q131" i="10"/>
  <c r="R131" i="10" s="1"/>
  <c r="W131" i="10"/>
  <c r="X131" i="10" s="1"/>
  <c r="L131" i="10"/>
  <c r="Z131" i="9"/>
  <c r="AA131" i="9" s="1"/>
  <c r="N131" i="9"/>
  <c r="O131" i="9" s="1"/>
  <c r="T131" i="9"/>
  <c r="U131" i="9" s="1"/>
  <c r="Q131" i="9"/>
  <c r="R131" i="9" s="1"/>
  <c r="W131" i="9"/>
  <c r="X131" i="9" s="1"/>
  <c r="L131" i="9"/>
  <c r="O20" i="9"/>
  <c r="AA20" i="9"/>
  <c r="P21" i="9"/>
  <c r="R21" i="9" s="1"/>
  <c r="M21" i="9"/>
  <c r="S21" i="9"/>
  <c r="U21" i="9" s="1"/>
  <c r="V21" i="9"/>
  <c r="X21" i="9" s="1"/>
  <c r="L21" i="9"/>
  <c r="Y22" i="9"/>
  <c r="P104" i="10" l="1"/>
  <c r="R104" i="10" s="1"/>
  <c r="Y104" i="10"/>
  <c r="AA104" i="10" s="1"/>
  <c r="S104" i="10"/>
  <c r="U104" i="10" s="1"/>
  <c r="V104" i="10"/>
  <c r="X104" i="10" s="1"/>
  <c r="L104" i="10"/>
  <c r="M104" i="10"/>
  <c r="O104" i="10" s="1"/>
  <c r="I95" i="9"/>
  <c r="J94" i="9"/>
  <c r="I106" i="10"/>
  <c r="J105" i="10"/>
  <c r="I105" i="12"/>
  <c r="J104" i="12"/>
  <c r="S103" i="12"/>
  <c r="U103" i="12" s="1"/>
  <c r="V103" i="12"/>
  <c r="X103" i="12" s="1"/>
  <c r="L103" i="12"/>
  <c r="Y103" i="12"/>
  <c r="AA103" i="12" s="1"/>
  <c r="M103" i="12"/>
  <c r="O103" i="12" s="1"/>
  <c r="P103" i="12"/>
  <c r="R103" i="12" s="1"/>
  <c r="J21" i="11"/>
  <c r="I22" i="11"/>
  <c r="L20" i="11"/>
  <c r="P20" i="11"/>
  <c r="R20" i="11" s="1"/>
  <c r="V20" i="11"/>
  <c r="X20" i="11" s="1"/>
  <c r="M20" i="11"/>
  <c r="O20" i="11" s="1"/>
  <c r="S20" i="11"/>
  <c r="U20" i="11" s="1"/>
  <c r="Y20" i="11"/>
  <c r="AA20" i="11" s="1"/>
  <c r="T130" i="12"/>
  <c r="U130" i="12" s="1"/>
  <c r="Q130" i="12"/>
  <c r="R130" i="12" s="1"/>
  <c r="Z130" i="12"/>
  <c r="AA130" i="12" s="1"/>
  <c r="N130" i="12"/>
  <c r="O130" i="12" s="1"/>
  <c r="W130" i="12"/>
  <c r="X130" i="12" s="1"/>
  <c r="L130" i="12"/>
  <c r="K130" i="11"/>
  <c r="I131" i="11"/>
  <c r="K131" i="11" s="1"/>
  <c r="W131" i="12"/>
  <c r="X131" i="12" s="1"/>
  <c r="N131" i="12"/>
  <c r="O131" i="12" s="1"/>
  <c r="T131" i="12"/>
  <c r="U131" i="12" s="1"/>
  <c r="Z131" i="12"/>
  <c r="AA131" i="12" s="1"/>
  <c r="Q131" i="12"/>
  <c r="R131" i="12" s="1"/>
  <c r="L131" i="12"/>
  <c r="W129" i="11"/>
  <c r="X129" i="11" s="1"/>
  <c r="T129" i="11"/>
  <c r="U129" i="11" s="1"/>
  <c r="L129" i="11"/>
  <c r="Z129" i="11"/>
  <c r="AA129" i="11" s="1"/>
  <c r="Q129" i="11"/>
  <c r="R129" i="11" s="1"/>
  <c r="N129" i="11"/>
  <c r="O129" i="11" s="1"/>
  <c r="Y23" i="9"/>
  <c r="AA21" i="9"/>
  <c r="O21" i="9"/>
  <c r="P22" i="9"/>
  <c r="R22" i="9" s="1"/>
  <c r="M22" i="9"/>
  <c r="S22" i="9"/>
  <c r="U22" i="9" s="1"/>
  <c r="V22" i="9"/>
  <c r="X22" i="9" s="1"/>
  <c r="L22" i="9"/>
  <c r="Y105" i="10" l="1"/>
  <c r="AA105" i="10" s="1"/>
  <c r="M105" i="10"/>
  <c r="O105" i="10" s="1"/>
  <c r="L105" i="10"/>
  <c r="S105" i="10"/>
  <c r="U105" i="10" s="1"/>
  <c r="P105" i="10"/>
  <c r="R105" i="10" s="1"/>
  <c r="V105" i="10"/>
  <c r="X105" i="10" s="1"/>
  <c r="J106" i="10"/>
  <c r="I107" i="10"/>
  <c r="I96" i="9"/>
  <c r="J95" i="9"/>
  <c r="I106" i="12"/>
  <c r="J105" i="12"/>
  <c r="S104" i="12"/>
  <c r="U104" i="12" s="1"/>
  <c r="V104" i="12"/>
  <c r="X104" i="12" s="1"/>
  <c r="L104" i="12"/>
  <c r="Y104" i="12"/>
  <c r="AA104" i="12" s="1"/>
  <c r="M104" i="12"/>
  <c r="O104" i="12" s="1"/>
  <c r="P104" i="12"/>
  <c r="R104" i="12" s="1"/>
  <c r="I23" i="11"/>
  <c r="J22" i="11"/>
  <c r="L21" i="11"/>
  <c r="M21" i="11"/>
  <c r="O21" i="11" s="1"/>
  <c r="S21" i="11"/>
  <c r="U21" i="11" s="1"/>
  <c r="P21" i="11"/>
  <c r="R21" i="11" s="1"/>
  <c r="Y21" i="11"/>
  <c r="AA21" i="11" s="1"/>
  <c r="V21" i="11"/>
  <c r="X21" i="11" s="1"/>
  <c r="Z131" i="11"/>
  <c r="AA131" i="11" s="1"/>
  <c r="L131" i="11"/>
  <c r="T131" i="11"/>
  <c r="U131" i="11" s="1"/>
  <c r="N131" i="11"/>
  <c r="O131" i="11" s="1"/>
  <c r="Q131" i="11"/>
  <c r="R131" i="11" s="1"/>
  <c r="W131" i="11"/>
  <c r="X131" i="11" s="1"/>
  <c r="Q130" i="11"/>
  <c r="R130" i="11" s="1"/>
  <c r="Z130" i="11"/>
  <c r="AA130" i="11" s="1"/>
  <c r="N130" i="11"/>
  <c r="O130" i="11" s="1"/>
  <c r="T130" i="11"/>
  <c r="U130" i="11" s="1"/>
  <c r="L130" i="11"/>
  <c r="W130" i="11"/>
  <c r="X130" i="11" s="1"/>
  <c r="O22" i="9"/>
  <c r="AA22" i="9"/>
  <c r="P23" i="9"/>
  <c r="R23" i="9" s="1"/>
  <c r="M23" i="9"/>
  <c r="S23" i="9"/>
  <c r="U23" i="9" s="1"/>
  <c r="L23" i="9"/>
  <c r="V23" i="9"/>
  <c r="X23" i="9" s="1"/>
  <c r="Y24" i="9"/>
  <c r="S95" i="9" l="1"/>
  <c r="U95" i="9" s="1"/>
  <c r="V95" i="9"/>
  <c r="X95" i="9" s="1"/>
  <c r="L95" i="9"/>
  <c r="Y95" i="9"/>
  <c r="AA95" i="9" s="1"/>
  <c r="M95" i="9"/>
  <c r="O95" i="9" s="1"/>
  <c r="P95" i="9"/>
  <c r="R95" i="9" s="1"/>
  <c r="I108" i="10"/>
  <c r="J107" i="10"/>
  <c r="I97" i="9"/>
  <c r="J96" i="9"/>
  <c r="P106" i="10"/>
  <c r="R106" i="10" s="1"/>
  <c r="S106" i="10"/>
  <c r="U106" i="10" s="1"/>
  <c r="L106" i="10"/>
  <c r="Y106" i="10"/>
  <c r="AA106" i="10" s="1"/>
  <c r="V106" i="10"/>
  <c r="X106" i="10" s="1"/>
  <c r="M106" i="10"/>
  <c r="O106" i="10" s="1"/>
  <c r="I107" i="12"/>
  <c r="J106" i="12"/>
  <c r="S105" i="12"/>
  <c r="U105" i="12" s="1"/>
  <c r="V105" i="12"/>
  <c r="X105" i="12" s="1"/>
  <c r="L105" i="12"/>
  <c r="Y105" i="12"/>
  <c r="AA105" i="12" s="1"/>
  <c r="M105" i="12"/>
  <c r="O105" i="12" s="1"/>
  <c r="P105" i="12"/>
  <c r="R105" i="12" s="1"/>
  <c r="M22" i="11"/>
  <c r="O22" i="11" s="1"/>
  <c r="S22" i="11"/>
  <c r="U22" i="11" s="1"/>
  <c r="Y22" i="11"/>
  <c r="AA22" i="11" s="1"/>
  <c r="L22" i="11"/>
  <c r="P22" i="11"/>
  <c r="R22" i="11" s="1"/>
  <c r="V22" i="11"/>
  <c r="X22" i="11" s="1"/>
  <c r="I24" i="11"/>
  <c r="J23" i="11"/>
  <c r="P24" i="9"/>
  <c r="R24" i="9" s="1"/>
  <c r="V24" i="9"/>
  <c r="X24" i="9" s="1"/>
  <c r="L24" i="9"/>
  <c r="S24" i="9"/>
  <c r="U24" i="9" s="1"/>
  <c r="M24" i="9"/>
  <c r="O23" i="9"/>
  <c r="AA23" i="9"/>
  <c r="J25" i="9"/>
  <c r="Y25" i="9" s="1"/>
  <c r="Y96" i="9" l="1"/>
  <c r="AA96" i="9" s="1"/>
  <c r="P96" i="9"/>
  <c r="R96" i="9" s="1"/>
  <c r="M96" i="9"/>
  <c r="O96" i="9" s="1"/>
  <c r="S96" i="9"/>
  <c r="U96" i="9" s="1"/>
  <c r="L96" i="9"/>
  <c r="V96" i="9"/>
  <c r="X96" i="9" s="1"/>
  <c r="Y107" i="10"/>
  <c r="AA107" i="10" s="1"/>
  <c r="V107" i="10"/>
  <c r="X107" i="10" s="1"/>
  <c r="M107" i="10"/>
  <c r="O107" i="10" s="1"/>
  <c r="L107" i="10"/>
  <c r="P107" i="10"/>
  <c r="R107" i="10" s="1"/>
  <c r="S107" i="10"/>
  <c r="U107" i="10" s="1"/>
  <c r="I98" i="9"/>
  <c r="J97" i="9"/>
  <c r="I109" i="10"/>
  <c r="J108" i="10"/>
  <c r="I108" i="12"/>
  <c r="J107" i="12"/>
  <c r="S106" i="12"/>
  <c r="U106" i="12" s="1"/>
  <c r="V106" i="12"/>
  <c r="X106" i="12" s="1"/>
  <c r="L106" i="12"/>
  <c r="Y106" i="12"/>
  <c r="AA106" i="12" s="1"/>
  <c r="M106" i="12"/>
  <c r="O106" i="12" s="1"/>
  <c r="P106" i="12"/>
  <c r="R106" i="12" s="1"/>
  <c r="I25" i="11"/>
  <c r="J24" i="11"/>
  <c r="M23" i="11"/>
  <c r="O23" i="11" s="1"/>
  <c r="S23" i="11"/>
  <c r="U23" i="11" s="1"/>
  <c r="Y23" i="11"/>
  <c r="AA23" i="11" s="1"/>
  <c r="L23" i="11"/>
  <c r="P23" i="11"/>
  <c r="R23" i="11" s="1"/>
  <c r="V23" i="11"/>
  <c r="X23" i="11" s="1"/>
  <c r="V25" i="9"/>
  <c r="X25" i="9" s="1"/>
  <c r="S25" i="9"/>
  <c r="U25" i="9" s="1"/>
  <c r="P25" i="9"/>
  <c r="R25" i="9" s="1"/>
  <c r="M25" i="9"/>
  <c r="L25" i="9"/>
  <c r="J26" i="9"/>
  <c r="Y26" i="9" s="1"/>
  <c r="AA24" i="9"/>
  <c r="O24" i="9"/>
  <c r="Y108" i="10" l="1"/>
  <c r="AA108" i="10" s="1"/>
  <c r="S108" i="10"/>
  <c r="U108" i="10" s="1"/>
  <c r="L108" i="10"/>
  <c r="V108" i="10"/>
  <c r="X108" i="10" s="1"/>
  <c r="P108" i="10"/>
  <c r="R108" i="10" s="1"/>
  <c r="M108" i="10"/>
  <c r="O108" i="10" s="1"/>
  <c r="V97" i="9"/>
  <c r="X97" i="9" s="1"/>
  <c r="P97" i="9"/>
  <c r="R97" i="9" s="1"/>
  <c r="L97" i="9"/>
  <c r="Y97" i="9"/>
  <c r="AA97" i="9" s="1"/>
  <c r="M97" i="9"/>
  <c r="O97" i="9" s="1"/>
  <c r="S97" i="9"/>
  <c r="U97" i="9" s="1"/>
  <c r="I110" i="10"/>
  <c r="J109" i="10"/>
  <c r="I99" i="9"/>
  <c r="J98" i="9"/>
  <c r="I109" i="12"/>
  <c r="J108" i="12"/>
  <c r="Y107" i="12"/>
  <c r="AA107" i="12" s="1"/>
  <c r="L107" i="12"/>
  <c r="V107" i="12"/>
  <c r="X107" i="12" s="1"/>
  <c r="P107" i="12"/>
  <c r="R107" i="12" s="1"/>
  <c r="M107" i="12"/>
  <c r="O107" i="12" s="1"/>
  <c r="S107" i="12"/>
  <c r="U107" i="12" s="1"/>
  <c r="M24" i="11"/>
  <c r="O24" i="11" s="1"/>
  <c r="S24" i="11"/>
  <c r="U24" i="11" s="1"/>
  <c r="Y24" i="11"/>
  <c r="AA24" i="11" s="1"/>
  <c r="L24" i="11"/>
  <c r="P24" i="11"/>
  <c r="R24" i="11" s="1"/>
  <c r="V24" i="11"/>
  <c r="X24" i="11" s="1"/>
  <c r="I26" i="11"/>
  <c r="J25" i="11"/>
  <c r="S26" i="9"/>
  <c r="U26" i="9" s="1"/>
  <c r="P26" i="9"/>
  <c r="R26" i="9" s="1"/>
  <c r="L26" i="9"/>
  <c r="V26" i="9"/>
  <c r="X26" i="9" s="1"/>
  <c r="M26" i="9"/>
  <c r="O25" i="9"/>
  <c r="AA25" i="9"/>
  <c r="J27" i="9"/>
  <c r="Y27" i="9" s="1"/>
  <c r="V98" i="9" l="1"/>
  <c r="X98" i="9" s="1"/>
  <c r="L98" i="9"/>
  <c r="Y98" i="9"/>
  <c r="AA98" i="9" s="1"/>
  <c r="P98" i="9"/>
  <c r="R98" i="9" s="1"/>
  <c r="S98" i="9"/>
  <c r="U98" i="9" s="1"/>
  <c r="M98" i="9"/>
  <c r="O98" i="9" s="1"/>
  <c r="Y109" i="10"/>
  <c r="AA109" i="10" s="1"/>
  <c r="S109" i="10"/>
  <c r="U109" i="10" s="1"/>
  <c r="V109" i="10"/>
  <c r="X109" i="10" s="1"/>
  <c r="M109" i="10"/>
  <c r="O109" i="10" s="1"/>
  <c r="P109" i="10"/>
  <c r="R109" i="10" s="1"/>
  <c r="L109" i="10"/>
  <c r="I100" i="9"/>
  <c r="J99" i="9"/>
  <c r="I111" i="10"/>
  <c r="J110" i="10"/>
  <c r="I110" i="12"/>
  <c r="J109" i="12"/>
  <c r="Y108" i="12"/>
  <c r="AA108" i="12" s="1"/>
  <c r="V108" i="12"/>
  <c r="X108" i="12" s="1"/>
  <c r="L108" i="12"/>
  <c r="M108" i="12"/>
  <c r="O108" i="12" s="1"/>
  <c r="P108" i="12"/>
  <c r="R108" i="12" s="1"/>
  <c r="S108" i="12"/>
  <c r="U108" i="12" s="1"/>
  <c r="M25" i="11"/>
  <c r="O25" i="11" s="1"/>
  <c r="S25" i="11"/>
  <c r="U25" i="11" s="1"/>
  <c r="Y25" i="11"/>
  <c r="AA25" i="11" s="1"/>
  <c r="L25" i="11"/>
  <c r="P25" i="11"/>
  <c r="R25" i="11" s="1"/>
  <c r="V25" i="11"/>
  <c r="X25" i="11" s="1"/>
  <c r="I27" i="11"/>
  <c r="J26" i="11"/>
  <c r="M27" i="9"/>
  <c r="V27" i="9"/>
  <c r="X27" i="9" s="1"/>
  <c r="S27" i="9"/>
  <c r="U27" i="9" s="1"/>
  <c r="P27" i="9"/>
  <c r="R27" i="9" s="1"/>
  <c r="L27" i="9"/>
  <c r="J28" i="9"/>
  <c r="Y28" i="9" s="1"/>
  <c r="AA26" i="9"/>
  <c r="O26" i="9"/>
  <c r="Y110" i="10" l="1"/>
  <c r="AA110" i="10" s="1"/>
  <c r="P110" i="10"/>
  <c r="R110" i="10" s="1"/>
  <c r="S110" i="10"/>
  <c r="U110" i="10" s="1"/>
  <c r="M110" i="10"/>
  <c r="O110" i="10" s="1"/>
  <c r="V110" i="10"/>
  <c r="X110" i="10" s="1"/>
  <c r="L110" i="10"/>
  <c r="V99" i="9"/>
  <c r="X99" i="9" s="1"/>
  <c r="L99" i="9"/>
  <c r="S99" i="9"/>
  <c r="U99" i="9" s="1"/>
  <c r="P99" i="9"/>
  <c r="R99" i="9" s="1"/>
  <c r="Y99" i="9"/>
  <c r="AA99" i="9" s="1"/>
  <c r="M99" i="9"/>
  <c r="O99" i="9" s="1"/>
  <c r="I112" i="10"/>
  <c r="J111" i="10"/>
  <c r="I101" i="9"/>
  <c r="J100" i="9"/>
  <c r="I111" i="12"/>
  <c r="J110" i="12"/>
  <c r="Y109" i="12"/>
  <c r="AA109" i="12" s="1"/>
  <c r="P109" i="12"/>
  <c r="R109" i="12" s="1"/>
  <c r="S109" i="12"/>
  <c r="U109" i="12" s="1"/>
  <c r="V109" i="12"/>
  <c r="X109" i="12" s="1"/>
  <c r="L109" i="12"/>
  <c r="M109" i="12"/>
  <c r="O109" i="12" s="1"/>
  <c r="M26" i="11"/>
  <c r="O26" i="11" s="1"/>
  <c r="S26" i="11"/>
  <c r="U26" i="11" s="1"/>
  <c r="Y26" i="11"/>
  <c r="AA26" i="11" s="1"/>
  <c r="L26" i="11"/>
  <c r="P26" i="11"/>
  <c r="R26" i="11" s="1"/>
  <c r="V26" i="11"/>
  <c r="X26" i="11" s="1"/>
  <c r="I28" i="11"/>
  <c r="J27" i="11"/>
  <c r="V28" i="9"/>
  <c r="X28" i="9" s="1"/>
  <c r="S28" i="9"/>
  <c r="U28" i="9" s="1"/>
  <c r="P28" i="9"/>
  <c r="R28" i="9" s="1"/>
  <c r="M28" i="9"/>
  <c r="L28" i="9"/>
  <c r="J29" i="9"/>
  <c r="Y29" i="9" s="1"/>
  <c r="O27" i="9"/>
  <c r="AA27" i="9"/>
  <c r="V100" i="9" l="1"/>
  <c r="X100" i="9" s="1"/>
  <c r="L100" i="9"/>
  <c r="M100" i="9"/>
  <c r="O100" i="9" s="1"/>
  <c r="P100" i="9"/>
  <c r="R100" i="9" s="1"/>
  <c r="Y100" i="9"/>
  <c r="AA100" i="9" s="1"/>
  <c r="S100" i="9"/>
  <c r="U100" i="9" s="1"/>
  <c r="Y111" i="10"/>
  <c r="AA111" i="10" s="1"/>
  <c r="L111" i="10"/>
  <c r="M111" i="10"/>
  <c r="O111" i="10" s="1"/>
  <c r="V111" i="10"/>
  <c r="X111" i="10" s="1"/>
  <c r="S111" i="10"/>
  <c r="U111" i="10" s="1"/>
  <c r="P111" i="10"/>
  <c r="R111" i="10" s="1"/>
  <c r="I102" i="9"/>
  <c r="J101" i="9"/>
  <c r="I113" i="10"/>
  <c r="J112" i="10"/>
  <c r="I112" i="12"/>
  <c r="J111" i="12"/>
  <c r="Y110" i="12"/>
  <c r="AA110" i="12" s="1"/>
  <c r="M110" i="12"/>
  <c r="O110" i="12" s="1"/>
  <c r="S110" i="12"/>
  <c r="U110" i="12" s="1"/>
  <c r="L110" i="12"/>
  <c r="V110" i="12"/>
  <c r="X110" i="12" s="1"/>
  <c r="P110" i="12"/>
  <c r="R110" i="12" s="1"/>
  <c r="M27" i="11"/>
  <c r="O27" i="11" s="1"/>
  <c r="S27" i="11"/>
  <c r="U27" i="11" s="1"/>
  <c r="Y27" i="11"/>
  <c r="AA27" i="11" s="1"/>
  <c r="L27" i="11"/>
  <c r="P27" i="11"/>
  <c r="R27" i="11" s="1"/>
  <c r="V27" i="11"/>
  <c r="X27" i="11" s="1"/>
  <c r="I29" i="11"/>
  <c r="J28" i="11"/>
  <c r="J30" i="9"/>
  <c r="Y30" i="9" s="1"/>
  <c r="O28" i="9"/>
  <c r="AA28" i="9"/>
  <c r="P29" i="9"/>
  <c r="R29" i="9" s="1"/>
  <c r="M29" i="9"/>
  <c r="V29" i="9"/>
  <c r="X29" i="9" s="1"/>
  <c r="S29" i="9"/>
  <c r="U29" i="9" s="1"/>
  <c r="L29" i="9"/>
  <c r="Y112" i="10" l="1"/>
  <c r="AA112" i="10" s="1"/>
  <c r="V112" i="10"/>
  <c r="X112" i="10" s="1"/>
  <c r="S112" i="10"/>
  <c r="U112" i="10" s="1"/>
  <c r="P112" i="10"/>
  <c r="R112" i="10" s="1"/>
  <c r="M112" i="10"/>
  <c r="O112" i="10" s="1"/>
  <c r="L112" i="10"/>
  <c r="V101" i="9"/>
  <c r="X101" i="9" s="1"/>
  <c r="L101" i="9"/>
  <c r="S101" i="9"/>
  <c r="U101" i="9" s="1"/>
  <c r="P101" i="9"/>
  <c r="R101" i="9" s="1"/>
  <c r="Y101" i="9"/>
  <c r="AA101" i="9" s="1"/>
  <c r="M101" i="9"/>
  <c r="O101" i="9" s="1"/>
  <c r="I114" i="10"/>
  <c r="J113" i="10"/>
  <c r="I103" i="9"/>
  <c r="J102" i="9"/>
  <c r="I113" i="12"/>
  <c r="J112" i="12"/>
  <c r="Y111" i="12"/>
  <c r="AA111" i="12" s="1"/>
  <c r="L111" i="12"/>
  <c r="M111" i="12"/>
  <c r="O111" i="12" s="1"/>
  <c r="V111" i="12"/>
  <c r="X111" i="12" s="1"/>
  <c r="S111" i="12"/>
  <c r="U111" i="12" s="1"/>
  <c r="P111" i="12"/>
  <c r="R111" i="12" s="1"/>
  <c r="M28" i="11"/>
  <c r="O28" i="11" s="1"/>
  <c r="S28" i="11"/>
  <c r="U28" i="11" s="1"/>
  <c r="Y28" i="11"/>
  <c r="AA28" i="11" s="1"/>
  <c r="L28" i="11"/>
  <c r="P28" i="11"/>
  <c r="R28" i="11" s="1"/>
  <c r="V28" i="11"/>
  <c r="X28" i="11" s="1"/>
  <c r="I30" i="11"/>
  <c r="J29" i="11"/>
  <c r="O29" i="9"/>
  <c r="AA29" i="9"/>
  <c r="J31" i="9"/>
  <c r="Y31" i="9" s="1"/>
  <c r="S30" i="9"/>
  <c r="U30" i="9" s="1"/>
  <c r="M30" i="9"/>
  <c r="V30" i="9"/>
  <c r="X30" i="9" s="1"/>
  <c r="L30" i="9"/>
  <c r="P30" i="9"/>
  <c r="R30" i="9" s="1"/>
  <c r="V102" i="9" l="1"/>
  <c r="X102" i="9" s="1"/>
  <c r="L102" i="9"/>
  <c r="Y102" i="9"/>
  <c r="AA102" i="9" s="1"/>
  <c r="P102" i="9"/>
  <c r="R102" i="9" s="1"/>
  <c r="S102" i="9"/>
  <c r="U102" i="9" s="1"/>
  <c r="M102" i="9"/>
  <c r="O102" i="9" s="1"/>
  <c r="Y113" i="10"/>
  <c r="AA113" i="10" s="1"/>
  <c r="V113" i="10"/>
  <c r="X113" i="10" s="1"/>
  <c r="M113" i="10"/>
  <c r="O113" i="10" s="1"/>
  <c r="S113" i="10"/>
  <c r="U113" i="10" s="1"/>
  <c r="L113" i="10"/>
  <c r="P113" i="10"/>
  <c r="R113" i="10" s="1"/>
  <c r="I104" i="9"/>
  <c r="J103" i="9"/>
  <c r="I115" i="10"/>
  <c r="J114" i="10"/>
  <c r="I114" i="12"/>
  <c r="J113" i="12"/>
  <c r="Y112" i="12"/>
  <c r="AA112" i="12" s="1"/>
  <c r="V112" i="12"/>
  <c r="X112" i="12" s="1"/>
  <c r="M112" i="12"/>
  <c r="O112" i="12" s="1"/>
  <c r="S112" i="12"/>
  <c r="U112" i="12" s="1"/>
  <c r="L112" i="12"/>
  <c r="P112" i="12"/>
  <c r="R112" i="12" s="1"/>
  <c r="I31" i="11"/>
  <c r="J30" i="11"/>
  <c r="M29" i="11"/>
  <c r="O29" i="11" s="1"/>
  <c r="S29" i="11"/>
  <c r="U29" i="11" s="1"/>
  <c r="Y29" i="11"/>
  <c r="AA29" i="11" s="1"/>
  <c r="L29" i="11"/>
  <c r="P29" i="11"/>
  <c r="R29" i="11" s="1"/>
  <c r="V29" i="11"/>
  <c r="X29" i="11" s="1"/>
  <c r="AA30" i="9"/>
  <c r="O30" i="9"/>
  <c r="J32" i="9"/>
  <c r="Y32" i="9" s="1"/>
  <c r="M31" i="9"/>
  <c r="V31" i="9"/>
  <c r="X31" i="9" s="1"/>
  <c r="S31" i="9"/>
  <c r="U31" i="9" s="1"/>
  <c r="P31" i="9"/>
  <c r="R31" i="9" s="1"/>
  <c r="L31" i="9"/>
  <c r="M114" i="10" l="1"/>
  <c r="O114" i="10" s="1"/>
  <c r="S114" i="10"/>
  <c r="U114" i="10" s="1"/>
  <c r="P114" i="10"/>
  <c r="R114" i="10" s="1"/>
  <c r="L114" i="10"/>
  <c r="Y114" i="10"/>
  <c r="AA114" i="10" s="1"/>
  <c r="V114" i="10"/>
  <c r="X114" i="10" s="1"/>
  <c r="V103" i="9"/>
  <c r="X103" i="9" s="1"/>
  <c r="L103" i="9"/>
  <c r="M103" i="9"/>
  <c r="O103" i="9" s="1"/>
  <c r="P103" i="9"/>
  <c r="R103" i="9" s="1"/>
  <c r="Y103" i="9"/>
  <c r="AA103" i="9" s="1"/>
  <c r="S103" i="9"/>
  <c r="U103" i="9" s="1"/>
  <c r="I116" i="10"/>
  <c r="J115" i="10"/>
  <c r="I105" i="9"/>
  <c r="J104" i="9"/>
  <c r="I115" i="12"/>
  <c r="J114" i="12"/>
  <c r="Y113" i="12"/>
  <c r="AA113" i="12" s="1"/>
  <c r="P113" i="12"/>
  <c r="R113" i="12" s="1"/>
  <c r="M113" i="12"/>
  <c r="O113" i="12" s="1"/>
  <c r="L113" i="12"/>
  <c r="S113" i="12"/>
  <c r="U113" i="12" s="1"/>
  <c r="V113" i="12"/>
  <c r="X113" i="12" s="1"/>
  <c r="J31" i="11"/>
  <c r="I32" i="11"/>
  <c r="M30" i="11"/>
  <c r="O30" i="11" s="1"/>
  <c r="S30" i="11"/>
  <c r="U30" i="11" s="1"/>
  <c r="Y30" i="11"/>
  <c r="AA30" i="11" s="1"/>
  <c r="L30" i="11"/>
  <c r="P30" i="11"/>
  <c r="R30" i="11" s="1"/>
  <c r="V30" i="11"/>
  <c r="X30" i="11" s="1"/>
  <c r="Y33" i="9"/>
  <c r="O31" i="9"/>
  <c r="AA31" i="9"/>
  <c r="V32" i="9"/>
  <c r="X32" i="9" s="1"/>
  <c r="L32" i="9"/>
  <c r="P32" i="9"/>
  <c r="R32" i="9" s="1"/>
  <c r="S32" i="9"/>
  <c r="U32" i="9" s="1"/>
  <c r="M32" i="9"/>
  <c r="V104" i="9" l="1"/>
  <c r="X104" i="9" s="1"/>
  <c r="L104" i="9"/>
  <c r="Y104" i="9"/>
  <c r="AA104" i="9" s="1"/>
  <c r="P104" i="9"/>
  <c r="R104" i="9" s="1"/>
  <c r="S104" i="9"/>
  <c r="U104" i="9" s="1"/>
  <c r="M104" i="9"/>
  <c r="O104" i="9" s="1"/>
  <c r="Y115" i="10"/>
  <c r="AA115" i="10" s="1"/>
  <c r="S115" i="10"/>
  <c r="U115" i="10" s="1"/>
  <c r="L115" i="10"/>
  <c r="V115" i="10"/>
  <c r="X115" i="10" s="1"/>
  <c r="P115" i="10"/>
  <c r="R115" i="10" s="1"/>
  <c r="M115" i="10"/>
  <c r="O115" i="10" s="1"/>
  <c r="I106" i="9"/>
  <c r="J105" i="9"/>
  <c r="I117" i="10"/>
  <c r="J116" i="10"/>
  <c r="I116" i="12"/>
  <c r="J115" i="12"/>
  <c r="Y114" i="12"/>
  <c r="AA114" i="12" s="1"/>
  <c r="L114" i="12"/>
  <c r="S114" i="12"/>
  <c r="U114" i="12" s="1"/>
  <c r="V114" i="12"/>
  <c r="X114" i="12" s="1"/>
  <c r="M114" i="12"/>
  <c r="O114" i="12" s="1"/>
  <c r="P114" i="12"/>
  <c r="R114" i="12" s="1"/>
  <c r="M31" i="11"/>
  <c r="O31" i="11" s="1"/>
  <c r="S31" i="11"/>
  <c r="U31" i="11" s="1"/>
  <c r="Y31" i="11"/>
  <c r="AA31" i="11" s="1"/>
  <c r="L31" i="11"/>
  <c r="P31" i="11"/>
  <c r="R31" i="11" s="1"/>
  <c r="V31" i="11"/>
  <c r="X31" i="11" s="1"/>
  <c r="J32" i="11"/>
  <c r="I33" i="11"/>
  <c r="J34" i="9"/>
  <c r="Y34" i="9" s="1"/>
  <c r="AA32" i="9"/>
  <c r="O32" i="9"/>
  <c r="L33" i="9"/>
  <c r="P33" i="9"/>
  <c r="R33" i="9" s="1"/>
  <c r="V33" i="9"/>
  <c r="X33" i="9" s="1"/>
  <c r="M33" i="9"/>
  <c r="S33" i="9"/>
  <c r="U33" i="9" s="1"/>
  <c r="Y116" i="10" l="1"/>
  <c r="AA116" i="10" s="1"/>
  <c r="L116" i="10"/>
  <c r="V116" i="10"/>
  <c r="X116" i="10" s="1"/>
  <c r="S116" i="10"/>
  <c r="U116" i="10" s="1"/>
  <c r="P116" i="10"/>
  <c r="R116" i="10" s="1"/>
  <c r="M116" i="10"/>
  <c r="O116" i="10" s="1"/>
  <c r="V105" i="9"/>
  <c r="X105" i="9" s="1"/>
  <c r="L105" i="9"/>
  <c r="M105" i="9"/>
  <c r="O105" i="9" s="1"/>
  <c r="P105" i="9"/>
  <c r="R105" i="9" s="1"/>
  <c r="Y105" i="9"/>
  <c r="AA105" i="9" s="1"/>
  <c r="S105" i="9"/>
  <c r="U105" i="9" s="1"/>
  <c r="I118" i="10"/>
  <c r="J118" i="10" s="1"/>
  <c r="J117" i="10"/>
  <c r="I107" i="9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J106" i="9"/>
  <c r="I117" i="12"/>
  <c r="J116" i="12"/>
  <c r="Y115" i="12"/>
  <c r="AA115" i="12" s="1"/>
  <c r="L115" i="12"/>
  <c r="V115" i="12"/>
  <c r="X115" i="12" s="1"/>
  <c r="M115" i="12"/>
  <c r="O115" i="12" s="1"/>
  <c r="S115" i="12"/>
  <c r="U115" i="12" s="1"/>
  <c r="P115" i="12"/>
  <c r="R115" i="12" s="1"/>
  <c r="L32" i="11"/>
  <c r="P32" i="11"/>
  <c r="R32" i="11" s="1"/>
  <c r="V32" i="11"/>
  <c r="X32" i="11" s="1"/>
  <c r="S32" i="11"/>
  <c r="U32" i="11" s="1"/>
  <c r="M32" i="11"/>
  <c r="O32" i="11" s="1"/>
  <c r="Y32" i="11"/>
  <c r="AA32" i="11" s="1"/>
  <c r="J33" i="11"/>
  <c r="I34" i="11"/>
  <c r="AA33" i="9"/>
  <c r="O33" i="9"/>
  <c r="J35" i="9"/>
  <c r="Y35" i="9" s="1"/>
  <c r="S34" i="9"/>
  <c r="U34" i="9" s="1"/>
  <c r="M34" i="9"/>
  <c r="P34" i="9"/>
  <c r="R34" i="9" s="1"/>
  <c r="L34" i="9"/>
  <c r="V34" i="9"/>
  <c r="X34" i="9" s="1"/>
  <c r="V106" i="9" l="1"/>
  <c r="X106" i="9" s="1"/>
  <c r="L106" i="9"/>
  <c r="Y106" i="9"/>
  <c r="AA106" i="9" s="1"/>
  <c r="P106" i="9"/>
  <c r="R106" i="9" s="1"/>
  <c r="S106" i="9"/>
  <c r="U106" i="9" s="1"/>
  <c r="M106" i="9"/>
  <c r="O106" i="9" s="1"/>
  <c r="V117" i="10"/>
  <c r="X117" i="10" s="1"/>
  <c r="L117" i="10"/>
  <c r="M117" i="10"/>
  <c r="O117" i="10" s="1"/>
  <c r="Y117" i="10"/>
  <c r="AA117" i="10" s="1"/>
  <c r="P117" i="10"/>
  <c r="R117" i="10" s="1"/>
  <c r="S117" i="10"/>
  <c r="U117" i="10" s="1"/>
  <c r="Y118" i="10"/>
  <c r="AA118" i="10" s="1"/>
  <c r="L118" i="10"/>
  <c r="V118" i="10"/>
  <c r="X118" i="10" s="1"/>
  <c r="S118" i="10"/>
  <c r="U118" i="10" s="1"/>
  <c r="P118" i="10"/>
  <c r="R118" i="10" s="1"/>
  <c r="M118" i="10"/>
  <c r="O118" i="10" s="1"/>
  <c r="I118" i="12"/>
  <c r="J118" i="12" s="1"/>
  <c r="J117" i="12"/>
  <c r="Y116" i="12"/>
  <c r="AA116" i="12" s="1"/>
  <c r="S116" i="12"/>
  <c r="U116" i="12" s="1"/>
  <c r="L116" i="12"/>
  <c r="M116" i="12"/>
  <c r="O116" i="12" s="1"/>
  <c r="P116" i="12"/>
  <c r="R116" i="12" s="1"/>
  <c r="V116" i="12"/>
  <c r="X116" i="12" s="1"/>
  <c r="L33" i="11"/>
  <c r="M33" i="11"/>
  <c r="O33" i="11" s="1"/>
  <c r="S33" i="11"/>
  <c r="U33" i="11" s="1"/>
  <c r="Y33" i="11"/>
  <c r="AA33" i="11" s="1"/>
  <c r="P33" i="11"/>
  <c r="R33" i="11" s="1"/>
  <c r="V33" i="11"/>
  <c r="X33" i="11" s="1"/>
  <c r="I35" i="11"/>
  <c r="J34" i="11"/>
  <c r="AA34" i="9"/>
  <c r="O34" i="9"/>
  <c r="J36" i="9"/>
  <c r="Y36" i="9" s="1"/>
  <c r="L35" i="9"/>
  <c r="S35" i="9"/>
  <c r="U35" i="9" s="1"/>
  <c r="P35" i="9"/>
  <c r="R35" i="9" s="1"/>
  <c r="V35" i="9"/>
  <c r="X35" i="9" s="1"/>
  <c r="M35" i="9"/>
  <c r="Y118" i="12" l="1"/>
  <c r="AA118" i="12" s="1"/>
  <c r="S118" i="12"/>
  <c r="U118" i="12" s="1"/>
  <c r="M118" i="12"/>
  <c r="O118" i="12" s="1"/>
  <c r="V118" i="12"/>
  <c r="X118" i="12" s="1"/>
  <c r="L118" i="12"/>
  <c r="P118" i="12"/>
  <c r="R118" i="12" s="1"/>
  <c r="Y117" i="12"/>
  <c r="AA117" i="12" s="1"/>
  <c r="S117" i="12"/>
  <c r="U117" i="12" s="1"/>
  <c r="V117" i="12"/>
  <c r="X117" i="12" s="1"/>
  <c r="L117" i="12"/>
  <c r="M117" i="12"/>
  <c r="O117" i="12" s="1"/>
  <c r="P117" i="12"/>
  <c r="R117" i="12" s="1"/>
  <c r="I36" i="11"/>
  <c r="J35" i="11"/>
  <c r="M34" i="11"/>
  <c r="O34" i="11" s="1"/>
  <c r="S34" i="11"/>
  <c r="U34" i="11" s="1"/>
  <c r="Y34" i="11"/>
  <c r="AA34" i="11" s="1"/>
  <c r="L34" i="11"/>
  <c r="P34" i="11"/>
  <c r="R34" i="11" s="1"/>
  <c r="V34" i="11"/>
  <c r="X34" i="11" s="1"/>
  <c r="J37" i="9"/>
  <c r="Y37" i="9" s="1"/>
  <c r="AA35" i="9"/>
  <c r="O35" i="9"/>
  <c r="L36" i="9"/>
  <c r="P36" i="9"/>
  <c r="R36" i="9" s="1"/>
  <c r="V36" i="9"/>
  <c r="X36" i="9" s="1"/>
  <c r="S36" i="9"/>
  <c r="U36" i="9" s="1"/>
  <c r="M36" i="9"/>
  <c r="I37" i="11" l="1"/>
  <c r="J36" i="11"/>
  <c r="M35" i="11"/>
  <c r="O35" i="11" s="1"/>
  <c r="S35" i="11"/>
  <c r="U35" i="11" s="1"/>
  <c r="Y35" i="11"/>
  <c r="AA35" i="11" s="1"/>
  <c r="L35" i="11"/>
  <c r="P35" i="11"/>
  <c r="R35" i="11" s="1"/>
  <c r="V35" i="11"/>
  <c r="X35" i="11" s="1"/>
  <c r="J38" i="9"/>
  <c r="Y38" i="9" s="1"/>
  <c r="O36" i="9"/>
  <c r="AA36" i="9"/>
  <c r="V37" i="9"/>
  <c r="X37" i="9" s="1"/>
  <c r="S37" i="9"/>
  <c r="U37" i="9" s="1"/>
  <c r="M37" i="9"/>
  <c r="P37" i="9"/>
  <c r="R37" i="9" s="1"/>
  <c r="L37" i="9"/>
  <c r="I38" i="11" l="1"/>
  <c r="J37" i="11"/>
  <c r="M36" i="11"/>
  <c r="O36" i="11" s="1"/>
  <c r="S36" i="11"/>
  <c r="U36" i="11" s="1"/>
  <c r="Y36" i="11"/>
  <c r="AA36" i="11" s="1"/>
  <c r="L36" i="11"/>
  <c r="P36" i="11"/>
  <c r="R36" i="11" s="1"/>
  <c r="V36" i="11"/>
  <c r="X36" i="11" s="1"/>
  <c r="M38" i="9"/>
  <c r="V38" i="9"/>
  <c r="X38" i="9" s="1"/>
  <c r="S38" i="9"/>
  <c r="U38" i="9" s="1"/>
  <c r="P38" i="9"/>
  <c r="R38" i="9" s="1"/>
  <c r="L38" i="9"/>
  <c r="AA37" i="9"/>
  <c r="O37" i="9"/>
  <c r="J39" i="9"/>
  <c r="Y39" i="9" s="1"/>
  <c r="I39" i="11" l="1"/>
  <c r="J38" i="11"/>
  <c r="M37" i="11"/>
  <c r="O37" i="11" s="1"/>
  <c r="S37" i="11"/>
  <c r="U37" i="11" s="1"/>
  <c r="Y37" i="11"/>
  <c r="AA37" i="11" s="1"/>
  <c r="L37" i="11"/>
  <c r="P37" i="11"/>
  <c r="R37" i="11" s="1"/>
  <c r="V37" i="11"/>
  <c r="X37" i="11" s="1"/>
  <c r="J40" i="9"/>
  <c r="Y40" i="9" s="1"/>
  <c r="M39" i="9"/>
  <c r="S39" i="9"/>
  <c r="U39" i="9" s="1"/>
  <c r="V39" i="9"/>
  <c r="X39" i="9" s="1"/>
  <c r="P39" i="9"/>
  <c r="R39" i="9" s="1"/>
  <c r="L39" i="9"/>
  <c r="O38" i="9"/>
  <c r="AA38" i="9"/>
  <c r="I40" i="11" l="1"/>
  <c r="J39" i="11"/>
  <c r="M38" i="11"/>
  <c r="O38" i="11" s="1"/>
  <c r="S38" i="11"/>
  <c r="U38" i="11" s="1"/>
  <c r="Y38" i="11"/>
  <c r="AA38" i="11" s="1"/>
  <c r="L38" i="11"/>
  <c r="P38" i="11"/>
  <c r="R38" i="11" s="1"/>
  <c r="V38" i="11"/>
  <c r="X38" i="11" s="1"/>
  <c r="S40" i="9"/>
  <c r="U40" i="9" s="1"/>
  <c r="M40" i="9"/>
  <c r="L40" i="9"/>
  <c r="P40" i="9"/>
  <c r="R40" i="9" s="1"/>
  <c r="V40" i="9"/>
  <c r="X40" i="9" s="1"/>
  <c r="AA39" i="9"/>
  <c r="O39" i="9"/>
  <c r="J41" i="9"/>
  <c r="Y41" i="9" s="1"/>
  <c r="I41" i="11" l="1"/>
  <c r="J40" i="11"/>
  <c r="M39" i="11"/>
  <c r="O39" i="11" s="1"/>
  <c r="S39" i="11"/>
  <c r="U39" i="11" s="1"/>
  <c r="Y39" i="11"/>
  <c r="AA39" i="11" s="1"/>
  <c r="L39" i="11"/>
  <c r="P39" i="11"/>
  <c r="R39" i="11" s="1"/>
  <c r="V39" i="11"/>
  <c r="X39" i="11" s="1"/>
  <c r="P41" i="9"/>
  <c r="R41" i="9" s="1"/>
  <c r="L41" i="9"/>
  <c r="V41" i="9"/>
  <c r="X41" i="9" s="1"/>
  <c r="M41" i="9"/>
  <c r="S41" i="9"/>
  <c r="U41" i="9" s="1"/>
  <c r="O40" i="9"/>
  <c r="AA40" i="9"/>
  <c r="J42" i="9"/>
  <c r="Y42" i="9" s="1"/>
  <c r="I42" i="11" l="1"/>
  <c r="J41" i="11"/>
  <c r="M40" i="11"/>
  <c r="O40" i="11" s="1"/>
  <c r="S40" i="11"/>
  <c r="U40" i="11" s="1"/>
  <c r="Y40" i="11"/>
  <c r="AA40" i="11" s="1"/>
  <c r="L40" i="11"/>
  <c r="P40" i="11"/>
  <c r="R40" i="11" s="1"/>
  <c r="V40" i="11"/>
  <c r="X40" i="11" s="1"/>
  <c r="L42" i="9"/>
  <c r="P42" i="9"/>
  <c r="R42" i="9" s="1"/>
  <c r="V42" i="9"/>
  <c r="X42" i="9" s="1"/>
  <c r="S42" i="9"/>
  <c r="U42" i="9" s="1"/>
  <c r="M42" i="9"/>
  <c r="AA41" i="9"/>
  <c r="O41" i="9"/>
  <c r="J43" i="9"/>
  <c r="Y43" i="9" s="1"/>
  <c r="I43" i="11" l="1"/>
  <c r="J42" i="11"/>
  <c r="M41" i="11"/>
  <c r="O41" i="11" s="1"/>
  <c r="S41" i="11"/>
  <c r="U41" i="11" s="1"/>
  <c r="Y41" i="11"/>
  <c r="AA41" i="11" s="1"/>
  <c r="L41" i="11"/>
  <c r="P41" i="11"/>
  <c r="R41" i="11" s="1"/>
  <c r="V41" i="11"/>
  <c r="X41" i="11" s="1"/>
  <c r="L43" i="9"/>
  <c r="S43" i="9"/>
  <c r="U43" i="9" s="1"/>
  <c r="P43" i="9"/>
  <c r="R43" i="9" s="1"/>
  <c r="M43" i="9"/>
  <c r="V43" i="9"/>
  <c r="X43" i="9" s="1"/>
  <c r="J44" i="9"/>
  <c r="Y44" i="9" s="1"/>
  <c r="O42" i="9"/>
  <c r="AA42" i="9"/>
  <c r="I44" i="11" l="1"/>
  <c r="J43" i="11"/>
  <c r="M42" i="11"/>
  <c r="O42" i="11" s="1"/>
  <c r="S42" i="11"/>
  <c r="U42" i="11" s="1"/>
  <c r="Y42" i="11"/>
  <c r="AA42" i="11" s="1"/>
  <c r="L42" i="11"/>
  <c r="P42" i="11"/>
  <c r="R42" i="11" s="1"/>
  <c r="V42" i="11"/>
  <c r="X42" i="11" s="1"/>
  <c r="V44" i="9"/>
  <c r="X44" i="9" s="1"/>
  <c r="P44" i="9"/>
  <c r="R44" i="9" s="1"/>
  <c r="S44" i="9"/>
  <c r="U44" i="9" s="1"/>
  <c r="L44" i="9"/>
  <c r="M44" i="9"/>
  <c r="AA43" i="9"/>
  <c r="O43" i="9"/>
  <c r="J45" i="9"/>
  <c r="Y45" i="9" s="1"/>
  <c r="I45" i="11" l="1"/>
  <c r="J44" i="11"/>
  <c r="M43" i="11"/>
  <c r="O43" i="11" s="1"/>
  <c r="S43" i="11"/>
  <c r="U43" i="11" s="1"/>
  <c r="Y43" i="11"/>
  <c r="AA43" i="11" s="1"/>
  <c r="L43" i="11"/>
  <c r="P43" i="11"/>
  <c r="R43" i="11" s="1"/>
  <c r="V43" i="11"/>
  <c r="X43" i="11" s="1"/>
  <c r="J46" i="9"/>
  <c r="Y46" i="9" s="1"/>
  <c r="V45" i="9"/>
  <c r="X45" i="9" s="1"/>
  <c r="S45" i="9"/>
  <c r="U45" i="9" s="1"/>
  <c r="M45" i="9"/>
  <c r="P45" i="9"/>
  <c r="R45" i="9" s="1"/>
  <c r="L45" i="9"/>
  <c r="AA44" i="9"/>
  <c r="O44" i="9"/>
  <c r="I46" i="11" l="1"/>
  <c r="J45" i="11"/>
  <c r="M44" i="11"/>
  <c r="O44" i="11" s="1"/>
  <c r="S44" i="11"/>
  <c r="U44" i="11" s="1"/>
  <c r="Y44" i="11"/>
  <c r="AA44" i="11" s="1"/>
  <c r="L44" i="11"/>
  <c r="P44" i="11"/>
  <c r="R44" i="11" s="1"/>
  <c r="V44" i="11"/>
  <c r="X44" i="11" s="1"/>
  <c r="L46" i="9"/>
  <c r="V46" i="9"/>
  <c r="X46" i="9" s="1"/>
  <c r="M46" i="9"/>
  <c r="P46" i="9"/>
  <c r="R46" i="9" s="1"/>
  <c r="S46" i="9"/>
  <c r="U46" i="9" s="1"/>
  <c r="AA45" i="9"/>
  <c r="O45" i="9"/>
  <c r="J47" i="9"/>
  <c r="Y47" i="9" s="1"/>
  <c r="J46" i="11" l="1"/>
  <c r="I47" i="11"/>
  <c r="M45" i="11"/>
  <c r="O45" i="11" s="1"/>
  <c r="S45" i="11"/>
  <c r="U45" i="11" s="1"/>
  <c r="Y45" i="11"/>
  <c r="AA45" i="11" s="1"/>
  <c r="L45" i="11"/>
  <c r="P45" i="11"/>
  <c r="R45" i="11" s="1"/>
  <c r="V45" i="11"/>
  <c r="X45" i="11" s="1"/>
  <c r="M47" i="9"/>
  <c r="S47" i="9"/>
  <c r="U47" i="9" s="1"/>
  <c r="V47" i="9"/>
  <c r="X47" i="9" s="1"/>
  <c r="P47" i="9"/>
  <c r="R47" i="9" s="1"/>
  <c r="L47" i="9"/>
  <c r="J48" i="9"/>
  <c r="Y48" i="9" s="1"/>
  <c r="O46" i="9"/>
  <c r="AA46" i="9"/>
  <c r="M46" i="11" l="1"/>
  <c r="O46" i="11" s="1"/>
  <c r="L46" i="11"/>
  <c r="P46" i="11"/>
  <c r="R46" i="11" s="1"/>
  <c r="V46" i="11"/>
  <c r="X46" i="11" s="1"/>
  <c r="Y46" i="11"/>
  <c r="AA46" i="11" s="1"/>
  <c r="S46" i="11"/>
  <c r="U46" i="11" s="1"/>
  <c r="J47" i="11"/>
  <c r="I48" i="11"/>
  <c r="P48" i="9"/>
  <c r="R48" i="9" s="1"/>
  <c r="V48" i="9"/>
  <c r="X48" i="9" s="1"/>
  <c r="L48" i="9"/>
  <c r="M48" i="9"/>
  <c r="S48" i="9"/>
  <c r="U48" i="9" s="1"/>
  <c r="J49" i="9"/>
  <c r="Y49" i="9" s="1"/>
  <c r="AA47" i="9"/>
  <c r="O47" i="9"/>
  <c r="L47" i="11" l="1"/>
  <c r="P47" i="11"/>
  <c r="R47" i="11" s="1"/>
  <c r="V47" i="11"/>
  <c r="X47" i="11" s="1"/>
  <c r="S47" i="11"/>
  <c r="U47" i="11" s="1"/>
  <c r="M47" i="11"/>
  <c r="O47" i="11" s="1"/>
  <c r="Y47" i="11"/>
  <c r="AA47" i="11" s="1"/>
  <c r="J48" i="11"/>
  <c r="I49" i="11"/>
  <c r="P49" i="9"/>
  <c r="R49" i="9" s="1"/>
  <c r="L49" i="9"/>
  <c r="S49" i="9"/>
  <c r="U49" i="9" s="1"/>
  <c r="V49" i="9"/>
  <c r="X49" i="9" s="1"/>
  <c r="M49" i="9"/>
  <c r="AA48" i="9"/>
  <c r="O48" i="9"/>
  <c r="J50" i="9"/>
  <c r="Y50" i="9" s="1"/>
  <c r="L48" i="11" l="1"/>
  <c r="M48" i="11"/>
  <c r="O48" i="11" s="1"/>
  <c r="S48" i="11"/>
  <c r="U48" i="11" s="1"/>
  <c r="Y48" i="11"/>
  <c r="AA48" i="11" s="1"/>
  <c r="P48" i="11"/>
  <c r="R48" i="11" s="1"/>
  <c r="V48" i="11"/>
  <c r="X48" i="11" s="1"/>
  <c r="I50" i="11"/>
  <c r="J49" i="11"/>
  <c r="L50" i="9"/>
  <c r="M50" i="9"/>
  <c r="S50" i="9"/>
  <c r="U50" i="9" s="1"/>
  <c r="P50" i="9"/>
  <c r="R50" i="9" s="1"/>
  <c r="V50" i="9"/>
  <c r="X50" i="9" s="1"/>
  <c r="J51" i="9"/>
  <c r="Y51" i="9" s="1"/>
  <c r="AA49" i="9"/>
  <c r="O49" i="9"/>
  <c r="I51" i="11" l="1"/>
  <c r="J50" i="11"/>
  <c r="M49" i="11"/>
  <c r="O49" i="11" s="1"/>
  <c r="S49" i="11"/>
  <c r="U49" i="11" s="1"/>
  <c r="Y49" i="11"/>
  <c r="AA49" i="11" s="1"/>
  <c r="L49" i="11"/>
  <c r="P49" i="11"/>
  <c r="R49" i="11" s="1"/>
  <c r="V49" i="11"/>
  <c r="X49" i="11" s="1"/>
  <c r="L51" i="9"/>
  <c r="V51" i="9"/>
  <c r="X51" i="9" s="1"/>
  <c r="M51" i="9"/>
  <c r="S51" i="9"/>
  <c r="U51" i="9" s="1"/>
  <c r="P51" i="9"/>
  <c r="R51" i="9" s="1"/>
  <c r="AA50" i="9"/>
  <c r="O50" i="9"/>
  <c r="J52" i="9"/>
  <c r="Y52" i="9" s="1"/>
  <c r="I52" i="11" l="1"/>
  <c r="J51" i="11"/>
  <c r="M50" i="11"/>
  <c r="O50" i="11" s="1"/>
  <c r="S50" i="11"/>
  <c r="U50" i="11" s="1"/>
  <c r="Y50" i="11"/>
  <c r="AA50" i="11" s="1"/>
  <c r="L50" i="11"/>
  <c r="P50" i="11"/>
  <c r="R50" i="11" s="1"/>
  <c r="V50" i="11"/>
  <c r="X50" i="11" s="1"/>
  <c r="P52" i="9"/>
  <c r="R52" i="9" s="1"/>
  <c r="M52" i="9"/>
  <c r="V52" i="9"/>
  <c r="X52" i="9" s="1"/>
  <c r="S52" i="9"/>
  <c r="U52" i="9" s="1"/>
  <c r="L52" i="9"/>
  <c r="J53" i="9"/>
  <c r="Y53" i="9" s="1"/>
  <c r="AA51" i="9"/>
  <c r="O51" i="9"/>
  <c r="I53" i="11" l="1"/>
  <c r="J52" i="11"/>
  <c r="M51" i="11"/>
  <c r="O51" i="11" s="1"/>
  <c r="S51" i="11"/>
  <c r="U51" i="11" s="1"/>
  <c r="Y51" i="11"/>
  <c r="AA51" i="11" s="1"/>
  <c r="L51" i="11"/>
  <c r="P51" i="11"/>
  <c r="R51" i="11" s="1"/>
  <c r="V51" i="11"/>
  <c r="X51" i="11" s="1"/>
  <c r="P53" i="9"/>
  <c r="R53" i="9" s="1"/>
  <c r="L53" i="9"/>
  <c r="S53" i="9"/>
  <c r="U53" i="9" s="1"/>
  <c r="V53" i="9"/>
  <c r="X53" i="9" s="1"/>
  <c r="M53" i="9"/>
  <c r="AA52" i="9"/>
  <c r="O52" i="9"/>
  <c r="J54" i="9"/>
  <c r="Y54" i="9" s="1"/>
  <c r="I54" i="11" l="1"/>
  <c r="J53" i="11"/>
  <c r="M52" i="11"/>
  <c r="O52" i="11" s="1"/>
  <c r="S52" i="11"/>
  <c r="U52" i="11" s="1"/>
  <c r="Y52" i="11"/>
  <c r="AA52" i="11" s="1"/>
  <c r="L52" i="11"/>
  <c r="P52" i="11"/>
  <c r="R52" i="11" s="1"/>
  <c r="V52" i="11"/>
  <c r="X52" i="11" s="1"/>
  <c r="L54" i="9"/>
  <c r="M54" i="9"/>
  <c r="S54" i="9"/>
  <c r="U54" i="9" s="1"/>
  <c r="P54" i="9"/>
  <c r="R54" i="9" s="1"/>
  <c r="V54" i="9"/>
  <c r="X54" i="9" s="1"/>
  <c r="J55" i="9"/>
  <c r="Y55" i="9" s="1"/>
  <c r="AA53" i="9"/>
  <c r="O53" i="9"/>
  <c r="I55" i="11" l="1"/>
  <c r="J54" i="11"/>
  <c r="M53" i="11"/>
  <c r="O53" i="11" s="1"/>
  <c r="S53" i="11"/>
  <c r="U53" i="11" s="1"/>
  <c r="Y53" i="11"/>
  <c r="AA53" i="11" s="1"/>
  <c r="L53" i="11"/>
  <c r="P53" i="11"/>
  <c r="R53" i="11" s="1"/>
  <c r="V53" i="11"/>
  <c r="X53" i="11" s="1"/>
  <c r="S55" i="9"/>
  <c r="U55" i="9" s="1"/>
  <c r="V55" i="9"/>
  <c r="X55" i="9" s="1"/>
  <c r="P55" i="9"/>
  <c r="R55" i="9" s="1"/>
  <c r="M55" i="9"/>
  <c r="L55" i="9"/>
  <c r="AA54" i="9"/>
  <c r="O54" i="9"/>
  <c r="J56" i="9"/>
  <c r="Y56" i="9" s="1"/>
  <c r="I56" i="11" l="1"/>
  <c r="J55" i="11"/>
  <c r="M54" i="11"/>
  <c r="O54" i="11" s="1"/>
  <c r="S54" i="11"/>
  <c r="U54" i="11" s="1"/>
  <c r="Y54" i="11"/>
  <c r="AA54" i="11" s="1"/>
  <c r="L54" i="11"/>
  <c r="P54" i="11"/>
  <c r="R54" i="11" s="1"/>
  <c r="V54" i="11"/>
  <c r="X54" i="11" s="1"/>
  <c r="S56" i="9"/>
  <c r="U56" i="9" s="1"/>
  <c r="V56" i="9"/>
  <c r="X56" i="9" s="1"/>
  <c r="P56" i="9"/>
  <c r="R56" i="9" s="1"/>
  <c r="M56" i="9"/>
  <c r="L56" i="9"/>
  <c r="AA55" i="9"/>
  <c r="O55" i="9"/>
  <c r="J57" i="9"/>
  <c r="Y57" i="9" s="1"/>
  <c r="I57" i="11" l="1"/>
  <c r="J56" i="11"/>
  <c r="M55" i="11"/>
  <c r="O55" i="11" s="1"/>
  <c r="S55" i="11"/>
  <c r="U55" i="11" s="1"/>
  <c r="Y55" i="11"/>
  <c r="AA55" i="11" s="1"/>
  <c r="L55" i="11"/>
  <c r="P55" i="11"/>
  <c r="R55" i="11" s="1"/>
  <c r="V55" i="11"/>
  <c r="X55" i="11" s="1"/>
  <c r="L57" i="9"/>
  <c r="P57" i="9"/>
  <c r="R57" i="9" s="1"/>
  <c r="V57" i="9"/>
  <c r="X57" i="9" s="1"/>
  <c r="M57" i="9"/>
  <c r="S57" i="9"/>
  <c r="U57" i="9" s="1"/>
  <c r="AA56" i="9"/>
  <c r="O56" i="9"/>
  <c r="J58" i="9"/>
  <c r="Y58" i="9" s="1"/>
  <c r="I58" i="11" l="1"/>
  <c r="J57" i="11"/>
  <c r="M56" i="11"/>
  <c r="O56" i="11" s="1"/>
  <c r="S56" i="11"/>
  <c r="U56" i="11" s="1"/>
  <c r="Y56" i="11"/>
  <c r="AA56" i="11" s="1"/>
  <c r="L56" i="11"/>
  <c r="P56" i="11"/>
  <c r="R56" i="11" s="1"/>
  <c r="V56" i="11"/>
  <c r="X56" i="11" s="1"/>
  <c r="M58" i="9"/>
  <c r="V58" i="9"/>
  <c r="X58" i="9" s="1"/>
  <c r="S58" i="9"/>
  <c r="U58" i="9" s="1"/>
  <c r="P58" i="9"/>
  <c r="R58" i="9" s="1"/>
  <c r="L58" i="9"/>
  <c r="AA57" i="9"/>
  <c r="O57" i="9"/>
  <c r="J59" i="9"/>
  <c r="Y59" i="9" s="1"/>
  <c r="I59" i="11" l="1"/>
  <c r="J58" i="11"/>
  <c r="M57" i="11"/>
  <c r="O57" i="11" s="1"/>
  <c r="S57" i="11"/>
  <c r="U57" i="11" s="1"/>
  <c r="Y57" i="11"/>
  <c r="AA57" i="11" s="1"/>
  <c r="L57" i="11"/>
  <c r="P57" i="11"/>
  <c r="R57" i="11" s="1"/>
  <c r="V57" i="11"/>
  <c r="X57" i="11" s="1"/>
  <c r="V59" i="9"/>
  <c r="X59" i="9" s="1"/>
  <c r="M59" i="9"/>
  <c r="L59" i="9"/>
  <c r="S59" i="9"/>
  <c r="U59" i="9" s="1"/>
  <c r="P59" i="9"/>
  <c r="R59" i="9" s="1"/>
  <c r="J60" i="9"/>
  <c r="Y60" i="9" s="1"/>
  <c r="AA58" i="9"/>
  <c r="O58" i="9"/>
  <c r="I60" i="11" l="1"/>
  <c r="J59" i="11"/>
  <c r="M58" i="11"/>
  <c r="O58" i="11" s="1"/>
  <c r="S58" i="11"/>
  <c r="U58" i="11" s="1"/>
  <c r="Y58" i="11"/>
  <c r="AA58" i="11" s="1"/>
  <c r="L58" i="11"/>
  <c r="P58" i="11"/>
  <c r="R58" i="11" s="1"/>
  <c r="V58" i="11"/>
  <c r="X58" i="11" s="1"/>
  <c r="S60" i="9"/>
  <c r="U60" i="9" s="1"/>
  <c r="L60" i="9"/>
  <c r="V60" i="9"/>
  <c r="X60" i="9" s="1"/>
  <c r="P60" i="9"/>
  <c r="R60" i="9" s="1"/>
  <c r="M60" i="9"/>
  <c r="AA59" i="9"/>
  <c r="O59" i="9"/>
  <c r="J61" i="9"/>
  <c r="Y61" i="9" s="1"/>
  <c r="I61" i="11" l="1"/>
  <c r="J60" i="11"/>
  <c r="M59" i="11"/>
  <c r="O59" i="11" s="1"/>
  <c r="S59" i="11"/>
  <c r="U59" i="11" s="1"/>
  <c r="Y59" i="11"/>
  <c r="AA59" i="11" s="1"/>
  <c r="L59" i="11"/>
  <c r="P59" i="11"/>
  <c r="R59" i="11" s="1"/>
  <c r="V59" i="11"/>
  <c r="X59" i="11" s="1"/>
  <c r="S61" i="9"/>
  <c r="U61" i="9" s="1"/>
  <c r="P61" i="9"/>
  <c r="R61" i="9" s="1"/>
  <c r="L61" i="9"/>
  <c r="M61" i="9"/>
  <c r="V61" i="9"/>
  <c r="X61" i="9" s="1"/>
  <c r="J62" i="9"/>
  <c r="Y62" i="9" s="1"/>
  <c r="O60" i="9"/>
  <c r="AA60" i="9"/>
  <c r="I62" i="11" l="1"/>
  <c r="J61" i="11"/>
  <c r="M60" i="11"/>
  <c r="O60" i="11" s="1"/>
  <c r="S60" i="11"/>
  <c r="U60" i="11" s="1"/>
  <c r="Y60" i="11"/>
  <c r="AA60" i="11" s="1"/>
  <c r="L60" i="11"/>
  <c r="P60" i="11"/>
  <c r="R60" i="11" s="1"/>
  <c r="V60" i="11"/>
  <c r="X60" i="11" s="1"/>
  <c r="J63" i="9"/>
  <c r="Y63" i="9" s="1"/>
  <c r="AA61" i="9"/>
  <c r="O61" i="9"/>
  <c r="V62" i="9"/>
  <c r="X62" i="9" s="1"/>
  <c r="M62" i="9"/>
  <c r="S62" i="9"/>
  <c r="U62" i="9" s="1"/>
  <c r="L62" i="9"/>
  <c r="P62" i="9"/>
  <c r="R62" i="9" s="1"/>
  <c r="I63" i="11" l="1"/>
  <c r="J62" i="11"/>
  <c r="M61" i="11"/>
  <c r="O61" i="11" s="1"/>
  <c r="S61" i="11"/>
  <c r="U61" i="11" s="1"/>
  <c r="Y61" i="11"/>
  <c r="AA61" i="11" s="1"/>
  <c r="L61" i="11"/>
  <c r="P61" i="11"/>
  <c r="R61" i="11" s="1"/>
  <c r="V61" i="11"/>
  <c r="X61" i="11" s="1"/>
  <c r="AA62" i="9"/>
  <c r="O62" i="9"/>
  <c r="J64" i="9"/>
  <c r="Y64" i="9" s="1"/>
  <c r="V63" i="9"/>
  <c r="X63" i="9" s="1"/>
  <c r="M63" i="9"/>
  <c r="L63" i="9"/>
  <c r="P63" i="9"/>
  <c r="R63" i="9" s="1"/>
  <c r="S63" i="9"/>
  <c r="U63" i="9" s="1"/>
  <c r="I64" i="11" l="1"/>
  <c r="J63" i="11"/>
  <c r="M62" i="11"/>
  <c r="O62" i="11" s="1"/>
  <c r="S62" i="11"/>
  <c r="U62" i="11" s="1"/>
  <c r="Y62" i="11"/>
  <c r="AA62" i="11" s="1"/>
  <c r="L62" i="11"/>
  <c r="P62" i="11"/>
  <c r="R62" i="11" s="1"/>
  <c r="V62" i="11"/>
  <c r="X62" i="11" s="1"/>
  <c r="AA63" i="9"/>
  <c r="O63" i="9"/>
  <c r="J65" i="9"/>
  <c r="Y65" i="9" s="1"/>
  <c r="V64" i="9"/>
  <c r="X64" i="9" s="1"/>
  <c r="M64" i="9"/>
  <c r="L64" i="9"/>
  <c r="S64" i="9"/>
  <c r="U64" i="9" s="1"/>
  <c r="P64" i="9"/>
  <c r="R64" i="9" s="1"/>
  <c r="I65" i="11" l="1"/>
  <c r="J64" i="11"/>
  <c r="M63" i="11"/>
  <c r="O63" i="11" s="1"/>
  <c r="S63" i="11"/>
  <c r="U63" i="11" s="1"/>
  <c r="Y63" i="11"/>
  <c r="AA63" i="11" s="1"/>
  <c r="L63" i="11"/>
  <c r="P63" i="11"/>
  <c r="R63" i="11" s="1"/>
  <c r="V63" i="11"/>
  <c r="X63" i="11" s="1"/>
  <c r="AA64" i="9"/>
  <c r="O64" i="9"/>
  <c r="J66" i="9"/>
  <c r="Y66" i="9" s="1"/>
  <c r="S65" i="9"/>
  <c r="U65" i="9" s="1"/>
  <c r="M65" i="9"/>
  <c r="V65" i="9"/>
  <c r="X65" i="9" s="1"/>
  <c r="L65" i="9"/>
  <c r="P65" i="9"/>
  <c r="R65" i="9" s="1"/>
  <c r="I66" i="11" l="1"/>
  <c r="J65" i="11"/>
  <c r="M64" i="11"/>
  <c r="O64" i="11" s="1"/>
  <c r="S64" i="11"/>
  <c r="U64" i="11" s="1"/>
  <c r="Y64" i="11"/>
  <c r="AA64" i="11" s="1"/>
  <c r="L64" i="11"/>
  <c r="P64" i="11"/>
  <c r="R64" i="11" s="1"/>
  <c r="V64" i="11"/>
  <c r="X64" i="11" s="1"/>
  <c r="AA65" i="9"/>
  <c r="O65" i="9"/>
  <c r="J67" i="9"/>
  <c r="Y67" i="9" s="1"/>
  <c r="L66" i="9"/>
  <c r="P66" i="9"/>
  <c r="R66" i="9" s="1"/>
  <c r="V66" i="9"/>
  <c r="X66" i="9" s="1"/>
  <c r="S66" i="9"/>
  <c r="U66" i="9" s="1"/>
  <c r="M66" i="9"/>
  <c r="I67" i="11" l="1"/>
  <c r="J66" i="11"/>
  <c r="M65" i="11"/>
  <c r="O65" i="11" s="1"/>
  <c r="S65" i="11"/>
  <c r="U65" i="11" s="1"/>
  <c r="Y65" i="11"/>
  <c r="AA65" i="11" s="1"/>
  <c r="L65" i="11"/>
  <c r="P65" i="11"/>
  <c r="R65" i="11" s="1"/>
  <c r="V65" i="11"/>
  <c r="X65" i="11" s="1"/>
  <c r="J68" i="9"/>
  <c r="Y68" i="9" s="1"/>
  <c r="AA66" i="9"/>
  <c r="O66" i="9"/>
  <c r="L67" i="9"/>
  <c r="P67" i="9"/>
  <c r="R67" i="9" s="1"/>
  <c r="S67" i="9"/>
  <c r="U67" i="9" s="1"/>
  <c r="M67" i="9"/>
  <c r="V67" i="9"/>
  <c r="X67" i="9" s="1"/>
  <c r="I68" i="11" l="1"/>
  <c r="J67" i="11"/>
  <c r="M66" i="11"/>
  <c r="O66" i="11" s="1"/>
  <c r="S66" i="11"/>
  <c r="U66" i="11" s="1"/>
  <c r="Y66" i="11"/>
  <c r="AA66" i="11" s="1"/>
  <c r="L66" i="11"/>
  <c r="P66" i="11"/>
  <c r="R66" i="11" s="1"/>
  <c r="V66" i="11"/>
  <c r="X66" i="11" s="1"/>
  <c r="AA67" i="9"/>
  <c r="O67" i="9"/>
  <c r="J69" i="9"/>
  <c r="Y69" i="9" s="1"/>
  <c r="M68" i="9"/>
  <c r="S68" i="9"/>
  <c r="U68" i="9" s="1"/>
  <c r="L68" i="9"/>
  <c r="V68" i="9"/>
  <c r="X68" i="9" s="1"/>
  <c r="P68" i="9"/>
  <c r="R68" i="9" s="1"/>
  <c r="J68" i="11" l="1"/>
  <c r="I69" i="11"/>
  <c r="M67" i="11"/>
  <c r="O67" i="11" s="1"/>
  <c r="S67" i="11"/>
  <c r="U67" i="11" s="1"/>
  <c r="Y67" i="11"/>
  <c r="AA67" i="11" s="1"/>
  <c r="L67" i="11"/>
  <c r="P67" i="11"/>
  <c r="R67" i="11" s="1"/>
  <c r="V67" i="11"/>
  <c r="X67" i="11" s="1"/>
  <c r="J70" i="9"/>
  <c r="Y70" i="9" s="1"/>
  <c r="AA68" i="9"/>
  <c r="O68" i="9"/>
  <c r="S69" i="9"/>
  <c r="U69" i="9" s="1"/>
  <c r="V69" i="9"/>
  <c r="X69" i="9" s="1"/>
  <c r="M69" i="9"/>
  <c r="P69" i="9"/>
  <c r="R69" i="9" s="1"/>
  <c r="L69" i="9"/>
  <c r="M68" i="11" l="1"/>
  <c r="O68" i="11" s="1"/>
  <c r="L68" i="11"/>
  <c r="P68" i="11"/>
  <c r="R68" i="11" s="1"/>
  <c r="S68" i="11"/>
  <c r="U68" i="11" s="1"/>
  <c r="Y68" i="11"/>
  <c r="AA68" i="11" s="1"/>
  <c r="V68" i="11"/>
  <c r="X68" i="11" s="1"/>
  <c r="I70" i="11"/>
  <c r="J69" i="11"/>
  <c r="J71" i="9"/>
  <c r="Y71" i="9" s="1"/>
  <c r="AA69" i="9"/>
  <c r="O69" i="9"/>
  <c r="P70" i="9"/>
  <c r="R70" i="9" s="1"/>
  <c r="M70" i="9"/>
  <c r="V70" i="9"/>
  <c r="X70" i="9" s="1"/>
  <c r="S70" i="9"/>
  <c r="U70" i="9" s="1"/>
  <c r="L70" i="9"/>
  <c r="I71" i="11" l="1"/>
  <c r="J70" i="11"/>
  <c r="M69" i="11"/>
  <c r="O69" i="11" s="1"/>
  <c r="S69" i="11"/>
  <c r="U69" i="11" s="1"/>
  <c r="Y69" i="11"/>
  <c r="AA69" i="11" s="1"/>
  <c r="L69" i="11"/>
  <c r="P69" i="11"/>
  <c r="R69" i="11" s="1"/>
  <c r="V69" i="11"/>
  <c r="X69" i="11" s="1"/>
  <c r="AA70" i="9"/>
  <c r="O70" i="9"/>
  <c r="J72" i="9"/>
  <c r="Y72" i="9" s="1"/>
  <c r="V71" i="9"/>
  <c r="X71" i="9" s="1"/>
  <c r="M71" i="9"/>
  <c r="L71" i="9"/>
  <c r="P71" i="9"/>
  <c r="R71" i="9" s="1"/>
  <c r="S71" i="9"/>
  <c r="U71" i="9" s="1"/>
  <c r="I72" i="11" l="1"/>
  <c r="J71" i="11"/>
  <c r="M70" i="11"/>
  <c r="O70" i="11" s="1"/>
  <c r="S70" i="11"/>
  <c r="U70" i="11" s="1"/>
  <c r="Y70" i="11"/>
  <c r="AA70" i="11" s="1"/>
  <c r="L70" i="11"/>
  <c r="P70" i="11"/>
  <c r="R70" i="11" s="1"/>
  <c r="V70" i="11"/>
  <c r="X70" i="11" s="1"/>
  <c r="AA71" i="9"/>
  <c r="O71" i="9"/>
  <c r="J73" i="9"/>
  <c r="Y73" i="9" s="1"/>
  <c r="P72" i="9"/>
  <c r="R72" i="9" s="1"/>
  <c r="S72" i="9"/>
  <c r="U72" i="9" s="1"/>
  <c r="V72" i="9"/>
  <c r="X72" i="9" s="1"/>
  <c r="L72" i="9"/>
  <c r="M72" i="9"/>
  <c r="I73" i="11" l="1"/>
  <c r="J72" i="11"/>
  <c r="M71" i="11"/>
  <c r="O71" i="11" s="1"/>
  <c r="S71" i="11"/>
  <c r="U71" i="11" s="1"/>
  <c r="Y71" i="11"/>
  <c r="AA71" i="11" s="1"/>
  <c r="L71" i="11"/>
  <c r="P71" i="11"/>
  <c r="R71" i="11" s="1"/>
  <c r="V71" i="11"/>
  <c r="X71" i="11" s="1"/>
  <c r="J74" i="9"/>
  <c r="Y74" i="9" s="1"/>
  <c r="AA72" i="9"/>
  <c r="O72" i="9"/>
  <c r="S73" i="9"/>
  <c r="U73" i="9" s="1"/>
  <c r="P73" i="9"/>
  <c r="R73" i="9" s="1"/>
  <c r="L73" i="9"/>
  <c r="M73" i="9"/>
  <c r="V73" i="9"/>
  <c r="X73" i="9" s="1"/>
  <c r="I74" i="11" l="1"/>
  <c r="J73" i="11"/>
  <c r="M72" i="11"/>
  <c r="O72" i="11" s="1"/>
  <c r="S72" i="11"/>
  <c r="U72" i="11" s="1"/>
  <c r="Y72" i="11"/>
  <c r="AA72" i="11" s="1"/>
  <c r="L72" i="11"/>
  <c r="P72" i="11"/>
  <c r="R72" i="11" s="1"/>
  <c r="V72" i="11"/>
  <c r="X72" i="11" s="1"/>
  <c r="AA73" i="9"/>
  <c r="O73" i="9"/>
  <c r="J75" i="9"/>
  <c r="Y75" i="9" s="1"/>
  <c r="L74" i="9"/>
  <c r="V74" i="9"/>
  <c r="X74" i="9" s="1"/>
  <c r="M74" i="9"/>
  <c r="S74" i="9"/>
  <c r="U74" i="9" s="1"/>
  <c r="P74" i="9"/>
  <c r="R74" i="9" s="1"/>
  <c r="I75" i="11" l="1"/>
  <c r="J74" i="11"/>
  <c r="M73" i="11"/>
  <c r="O73" i="11" s="1"/>
  <c r="S73" i="11"/>
  <c r="U73" i="11" s="1"/>
  <c r="Y73" i="11"/>
  <c r="AA73" i="11" s="1"/>
  <c r="L73" i="11"/>
  <c r="P73" i="11"/>
  <c r="R73" i="11" s="1"/>
  <c r="V73" i="11"/>
  <c r="X73" i="11" s="1"/>
  <c r="J76" i="9"/>
  <c r="Y76" i="9" s="1"/>
  <c r="O74" i="9"/>
  <c r="AA74" i="9"/>
  <c r="M75" i="9"/>
  <c r="V75" i="9"/>
  <c r="X75" i="9" s="1"/>
  <c r="S75" i="9"/>
  <c r="U75" i="9" s="1"/>
  <c r="P75" i="9"/>
  <c r="R75" i="9" s="1"/>
  <c r="L75" i="9"/>
  <c r="I76" i="11" l="1"/>
  <c r="J75" i="11"/>
  <c r="M74" i="11"/>
  <c r="O74" i="11" s="1"/>
  <c r="S74" i="11"/>
  <c r="U74" i="11" s="1"/>
  <c r="Y74" i="11"/>
  <c r="AA74" i="11" s="1"/>
  <c r="L74" i="11"/>
  <c r="P74" i="11"/>
  <c r="R74" i="11" s="1"/>
  <c r="V74" i="11"/>
  <c r="X74" i="11" s="1"/>
  <c r="J77" i="9"/>
  <c r="Y77" i="9" s="1"/>
  <c r="AA75" i="9"/>
  <c r="O75" i="9"/>
  <c r="V76" i="9"/>
  <c r="X76" i="9" s="1"/>
  <c r="M76" i="9"/>
  <c r="P76" i="9"/>
  <c r="R76" i="9" s="1"/>
  <c r="L76" i="9"/>
  <c r="S76" i="9"/>
  <c r="U76" i="9" s="1"/>
  <c r="I77" i="11" l="1"/>
  <c r="J76" i="11"/>
  <c r="M75" i="11"/>
  <c r="O75" i="11" s="1"/>
  <c r="S75" i="11"/>
  <c r="U75" i="11" s="1"/>
  <c r="Y75" i="11"/>
  <c r="AA75" i="11" s="1"/>
  <c r="L75" i="11"/>
  <c r="P75" i="11"/>
  <c r="R75" i="11" s="1"/>
  <c r="V75" i="11"/>
  <c r="X75" i="11" s="1"/>
  <c r="AA76" i="9"/>
  <c r="O76" i="9"/>
  <c r="Y78" i="9"/>
  <c r="S77" i="9"/>
  <c r="U77" i="9" s="1"/>
  <c r="P77" i="9"/>
  <c r="R77" i="9" s="1"/>
  <c r="V77" i="9"/>
  <c r="X77" i="9" s="1"/>
  <c r="M77" i="9"/>
  <c r="L77" i="9"/>
  <c r="I78" i="11" l="1"/>
  <c r="J77" i="11"/>
  <c r="M76" i="11"/>
  <c r="O76" i="11" s="1"/>
  <c r="S76" i="11"/>
  <c r="U76" i="11" s="1"/>
  <c r="Y76" i="11"/>
  <c r="AA76" i="11" s="1"/>
  <c r="L76" i="11"/>
  <c r="P76" i="11"/>
  <c r="R76" i="11" s="1"/>
  <c r="V76" i="11"/>
  <c r="X76" i="11" s="1"/>
  <c r="AA77" i="9"/>
  <c r="O77" i="9"/>
  <c r="J79" i="9"/>
  <c r="Y79" i="9" s="1"/>
  <c r="P78" i="9"/>
  <c r="R78" i="9" s="1"/>
  <c r="M78" i="9"/>
  <c r="S78" i="9"/>
  <c r="U78" i="9" s="1"/>
  <c r="V78" i="9"/>
  <c r="X78" i="9" s="1"/>
  <c r="L78" i="9"/>
  <c r="I79" i="11" l="1"/>
  <c r="J78" i="11"/>
  <c r="M77" i="11"/>
  <c r="O77" i="11" s="1"/>
  <c r="S77" i="11"/>
  <c r="U77" i="11" s="1"/>
  <c r="Y77" i="11"/>
  <c r="AA77" i="11" s="1"/>
  <c r="L77" i="11"/>
  <c r="P77" i="11"/>
  <c r="R77" i="11" s="1"/>
  <c r="V77" i="11"/>
  <c r="X77" i="11" s="1"/>
  <c r="AA78" i="9"/>
  <c r="O78" i="9"/>
  <c r="J80" i="9"/>
  <c r="Y80" i="9" s="1"/>
  <c r="S79" i="9"/>
  <c r="U79" i="9" s="1"/>
  <c r="L79" i="9"/>
  <c r="P79" i="9"/>
  <c r="R79" i="9" s="1"/>
  <c r="V79" i="9"/>
  <c r="X79" i="9" s="1"/>
  <c r="M79" i="9"/>
  <c r="I80" i="11" l="1"/>
  <c r="J79" i="11"/>
  <c r="M78" i="11"/>
  <c r="O78" i="11" s="1"/>
  <c r="S78" i="11"/>
  <c r="U78" i="11" s="1"/>
  <c r="Y78" i="11"/>
  <c r="AA78" i="11" s="1"/>
  <c r="L78" i="11"/>
  <c r="P78" i="11"/>
  <c r="R78" i="11" s="1"/>
  <c r="V78" i="11"/>
  <c r="X78" i="11" s="1"/>
  <c r="V80" i="9"/>
  <c r="X80" i="9" s="1"/>
  <c r="M80" i="9"/>
  <c r="L80" i="9"/>
  <c r="S80" i="9"/>
  <c r="U80" i="9" s="1"/>
  <c r="P80" i="9"/>
  <c r="R80" i="9" s="1"/>
  <c r="O79" i="9"/>
  <c r="AA79" i="9"/>
  <c r="J81" i="9"/>
  <c r="Y81" i="9" s="1"/>
  <c r="I81" i="11" l="1"/>
  <c r="J80" i="11"/>
  <c r="M79" i="11"/>
  <c r="O79" i="11" s="1"/>
  <c r="S79" i="11"/>
  <c r="U79" i="11" s="1"/>
  <c r="Y79" i="11"/>
  <c r="AA79" i="11" s="1"/>
  <c r="L79" i="11"/>
  <c r="P79" i="11"/>
  <c r="R79" i="11" s="1"/>
  <c r="V79" i="11"/>
  <c r="X79" i="11" s="1"/>
  <c r="P81" i="9"/>
  <c r="R81" i="9" s="1"/>
  <c r="V81" i="9"/>
  <c r="X81" i="9" s="1"/>
  <c r="S81" i="9"/>
  <c r="U81" i="9" s="1"/>
  <c r="M81" i="9"/>
  <c r="L81" i="9"/>
  <c r="O80" i="9"/>
  <c r="AA80" i="9"/>
  <c r="J82" i="9"/>
  <c r="Y82" i="9" s="1"/>
  <c r="I82" i="11" l="1"/>
  <c r="J81" i="11"/>
  <c r="M80" i="11"/>
  <c r="O80" i="11" s="1"/>
  <c r="S80" i="11"/>
  <c r="U80" i="11" s="1"/>
  <c r="Y80" i="11"/>
  <c r="AA80" i="11" s="1"/>
  <c r="L80" i="11"/>
  <c r="P80" i="11"/>
  <c r="R80" i="11" s="1"/>
  <c r="V80" i="11"/>
  <c r="X80" i="11" s="1"/>
  <c r="M82" i="9"/>
  <c r="S82" i="9"/>
  <c r="U82" i="9" s="1"/>
  <c r="V82" i="9"/>
  <c r="X82" i="9" s="1"/>
  <c r="P82" i="9"/>
  <c r="R82" i="9" s="1"/>
  <c r="L82" i="9"/>
  <c r="O81" i="9"/>
  <c r="AA81" i="9"/>
  <c r="Y83" i="9"/>
  <c r="I83" i="11" l="1"/>
  <c r="J82" i="11"/>
  <c r="M81" i="11"/>
  <c r="O81" i="11" s="1"/>
  <c r="S81" i="11"/>
  <c r="U81" i="11" s="1"/>
  <c r="Y81" i="11"/>
  <c r="AA81" i="11" s="1"/>
  <c r="L81" i="11"/>
  <c r="P81" i="11"/>
  <c r="R81" i="11" s="1"/>
  <c r="V81" i="11"/>
  <c r="X81" i="11" s="1"/>
  <c r="V83" i="9"/>
  <c r="X83" i="9" s="1"/>
  <c r="M83" i="9"/>
  <c r="P83" i="9"/>
  <c r="R83" i="9" s="1"/>
  <c r="S83" i="9"/>
  <c r="U83" i="9" s="1"/>
  <c r="L83" i="9"/>
  <c r="Y84" i="9"/>
  <c r="AA82" i="9"/>
  <c r="O82" i="9"/>
  <c r="I84" i="11" l="1"/>
  <c r="J83" i="11"/>
  <c r="M82" i="11"/>
  <c r="O82" i="11" s="1"/>
  <c r="S82" i="11"/>
  <c r="U82" i="11" s="1"/>
  <c r="Y82" i="11"/>
  <c r="AA82" i="11" s="1"/>
  <c r="L82" i="11"/>
  <c r="P82" i="11"/>
  <c r="R82" i="11" s="1"/>
  <c r="V82" i="11"/>
  <c r="X82" i="11" s="1"/>
  <c r="J85" i="9"/>
  <c r="Y85" i="9" s="1"/>
  <c r="O83" i="9"/>
  <c r="AA83" i="9"/>
  <c r="P84" i="9"/>
  <c r="R84" i="9" s="1"/>
  <c r="S84" i="9"/>
  <c r="U84" i="9" s="1"/>
  <c r="L84" i="9"/>
  <c r="V84" i="9"/>
  <c r="X84" i="9" s="1"/>
  <c r="M84" i="9"/>
  <c r="I85" i="11" l="1"/>
  <c r="J84" i="11"/>
  <c r="M83" i="11"/>
  <c r="O83" i="11" s="1"/>
  <c r="S83" i="11"/>
  <c r="U83" i="11" s="1"/>
  <c r="Y83" i="11"/>
  <c r="AA83" i="11" s="1"/>
  <c r="L83" i="11"/>
  <c r="P83" i="11"/>
  <c r="R83" i="11" s="1"/>
  <c r="V83" i="11"/>
  <c r="X83" i="11" s="1"/>
  <c r="V85" i="9"/>
  <c r="X85" i="9" s="1"/>
  <c r="M85" i="9"/>
  <c r="S85" i="9"/>
  <c r="U85" i="9" s="1"/>
  <c r="P85" i="9"/>
  <c r="R85" i="9" s="1"/>
  <c r="L85" i="9"/>
  <c r="O84" i="9"/>
  <c r="AA84" i="9"/>
  <c r="J86" i="9"/>
  <c r="Y86" i="9" s="1"/>
  <c r="I86" i="11" l="1"/>
  <c r="J85" i="11"/>
  <c r="M84" i="11"/>
  <c r="O84" i="11" s="1"/>
  <c r="S84" i="11"/>
  <c r="U84" i="11" s="1"/>
  <c r="Y84" i="11"/>
  <c r="AA84" i="11" s="1"/>
  <c r="L84" i="11"/>
  <c r="P84" i="11"/>
  <c r="R84" i="11" s="1"/>
  <c r="V84" i="11"/>
  <c r="X84" i="11" s="1"/>
  <c r="J87" i="9"/>
  <c r="Y87" i="9" s="1"/>
  <c r="O85" i="9"/>
  <c r="AA85" i="9"/>
  <c r="V86" i="9"/>
  <c r="X86" i="9" s="1"/>
  <c r="P86" i="9"/>
  <c r="R86" i="9" s="1"/>
  <c r="M86" i="9"/>
  <c r="S86" i="9"/>
  <c r="U86" i="9" s="1"/>
  <c r="L86" i="9"/>
  <c r="I87" i="11" l="1"/>
  <c r="J86" i="11"/>
  <c r="M85" i="11"/>
  <c r="O85" i="11" s="1"/>
  <c r="S85" i="11"/>
  <c r="U85" i="11" s="1"/>
  <c r="Y85" i="11"/>
  <c r="AA85" i="11" s="1"/>
  <c r="L85" i="11"/>
  <c r="P85" i="11"/>
  <c r="R85" i="11" s="1"/>
  <c r="V85" i="11"/>
  <c r="X85" i="11" s="1"/>
  <c r="M87" i="9"/>
  <c r="S87" i="9"/>
  <c r="U87" i="9" s="1"/>
  <c r="V87" i="9"/>
  <c r="X87" i="9" s="1"/>
  <c r="P87" i="9"/>
  <c r="R87" i="9" s="1"/>
  <c r="L87" i="9"/>
  <c r="AA86" i="9"/>
  <c r="O86" i="9"/>
  <c r="J88" i="9"/>
  <c r="Y88" i="9" s="1"/>
  <c r="I88" i="11" l="1"/>
  <c r="J87" i="11"/>
  <c r="M86" i="11"/>
  <c r="O86" i="11" s="1"/>
  <c r="S86" i="11"/>
  <c r="U86" i="11" s="1"/>
  <c r="Y86" i="11"/>
  <c r="AA86" i="11" s="1"/>
  <c r="L86" i="11"/>
  <c r="P86" i="11"/>
  <c r="R86" i="11" s="1"/>
  <c r="V86" i="11"/>
  <c r="X86" i="11" s="1"/>
  <c r="L88" i="9"/>
  <c r="S88" i="9"/>
  <c r="U88" i="9" s="1"/>
  <c r="V88" i="9"/>
  <c r="X88" i="9" s="1"/>
  <c r="P88" i="9"/>
  <c r="R88" i="9" s="1"/>
  <c r="M88" i="9"/>
  <c r="J89" i="9"/>
  <c r="Y89" i="9" s="1"/>
  <c r="O87" i="9"/>
  <c r="AA87" i="9"/>
  <c r="I89" i="11" l="1"/>
  <c r="J88" i="11"/>
  <c r="M87" i="11"/>
  <c r="O87" i="11" s="1"/>
  <c r="S87" i="11"/>
  <c r="U87" i="11" s="1"/>
  <c r="Y87" i="11"/>
  <c r="AA87" i="11" s="1"/>
  <c r="L87" i="11"/>
  <c r="P87" i="11"/>
  <c r="R87" i="11" s="1"/>
  <c r="V87" i="11"/>
  <c r="X87" i="11" s="1"/>
  <c r="V89" i="9"/>
  <c r="X89" i="9" s="1"/>
  <c r="L89" i="9"/>
  <c r="S89" i="9"/>
  <c r="U89" i="9" s="1"/>
  <c r="P89" i="9"/>
  <c r="R89" i="9" s="1"/>
  <c r="M89" i="9"/>
  <c r="J90" i="9"/>
  <c r="Y90" i="9" s="1"/>
  <c r="O88" i="9"/>
  <c r="AA88" i="9"/>
  <c r="I90" i="11" l="1"/>
  <c r="J89" i="11"/>
  <c r="M88" i="11"/>
  <c r="O88" i="11" s="1"/>
  <c r="S88" i="11"/>
  <c r="U88" i="11" s="1"/>
  <c r="Y88" i="11"/>
  <c r="AA88" i="11" s="1"/>
  <c r="L88" i="11"/>
  <c r="P88" i="11"/>
  <c r="R88" i="11" s="1"/>
  <c r="V88" i="11"/>
  <c r="X88" i="11" s="1"/>
  <c r="J91" i="9"/>
  <c r="Y91" i="9" s="1"/>
  <c r="M90" i="9"/>
  <c r="S90" i="9"/>
  <c r="U90" i="9" s="1"/>
  <c r="V90" i="9"/>
  <c r="X90" i="9" s="1"/>
  <c r="P90" i="9"/>
  <c r="R90" i="9" s="1"/>
  <c r="L90" i="9"/>
  <c r="AA89" i="9"/>
  <c r="O89" i="9"/>
  <c r="I91" i="11" l="1"/>
  <c r="J90" i="11"/>
  <c r="M89" i="11"/>
  <c r="O89" i="11" s="1"/>
  <c r="S89" i="11"/>
  <c r="U89" i="11" s="1"/>
  <c r="Y89" i="11"/>
  <c r="AA89" i="11" s="1"/>
  <c r="L89" i="11"/>
  <c r="P89" i="11"/>
  <c r="R89" i="11" s="1"/>
  <c r="V89" i="11"/>
  <c r="X89" i="11" s="1"/>
  <c r="Y92" i="9"/>
  <c r="AA90" i="9"/>
  <c r="O90" i="9"/>
  <c r="P91" i="9"/>
  <c r="R91" i="9" s="1"/>
  <c r="M91" i="9"/>
  <c r="S91" i="9"/>
  <c r="U91" i="9" s="1"/>
  <c r="V91" i="9"/>
  <c r="X91" i="9" s="1"/>
  <c r="L91" i="9"/>
  <c r="I92" i="11" l="1"/>
  <c r="J91" i="11"/>
  <c r="M90" i="11"/>
  <c r="O90" i="11" s="1"/>
  <c r="S90" i="11"/>
  <c r="U90" i="11" s="1"/>
  <c r="Y90" i="11"/>
  <c r="AA90" i="11" s="1"/>
  <c r="L90" i="11"/>
  <c r="P90" i="11"/>
  <c r="R90" i="11" s="1"/>
  <c r="V90" i="11"/>
  <c r="X90" i="11" s="1"/>
  <c r="AA91" i="9"/>
  <c r="O91" i="9"/>
  <c r="Y93" i="9"/>
  <c r="P92" i="9"/>
  <c r="R92" i="9" s="1"/>
  <c r="S92" i="9"/>
  <c r="U92" i="9" s="1"/>
  <c r="M92" i="9"/>
  <c r="V92" i="9"/>
  <c r="X92" i="9" s="1"/>
  <c r="L92" i="9"/>
  <c r="I93" i="11" l="1"/>
  <c r="J92" i="11"/>
  <c r="M91" i="11"/>
  <c r="O91" i="11" s="1"/>
  <c r="S91" i="11"/>
  <c r="U91" i="11" s="1"/>
  <c r="Y91" i="11"/>
  <c r="AA91" i="11" s="1"/>
  <c r="L91" i="11"/>
  <c r="P91" i="11"/>
  <c r="R91" i="11" s="1"/>
  <c r="V91" i="11"/>
  <c r="X91" i="11" s="1"/>
  <c r="J107" i="9"/>
  <c r="S107" i="9" s="1"/>
  <c r="U107" i="9" s="1"/>
  <c r="Y94" i="9"/>
  <c r="O92" i="9"/>
  <c r="AA92" i="9"/>
  <c r="P93" i="9"/>
  <c r="R93" i="9" s="1"/>
  <c r="L93" i="9"/>
  <c r="S93" i="9"/>
  <c r="U93" i="9" s="1"/>
  <c r="V93" i="9"/>
  <c r="X93" i="9" s="1"/>
  <c r="M93" i="9"/>
  <c r="I94" i="11" l="1"/>
  <c r="I95" i="11" s="1"/>
  <c r="J93" i="11"/>
  <c r="M92" i="11"/>
  <c r="O92" i="11" s="1"/>
  <c r="S92" i="11"/>
  <c r="U92" i="11" s="1"/>
  <c r="Y92" i="11"/>
  <c r="AA92" i="11" s="1"/>
  <c r="L92" i="11"/>
  <c r="P92" i="11"/>
  <c r="R92" i="11" s="1"/>
  <c r="V92" i="11"/>
  <c r="X92" i="11" s="1"/>
  <c r="P107" i="9"/>
  <c r="R107" i="9" s="1"/>
  <c r="Y107" i="9"/>
  <c r="AA107" i="9" s="1"/>
  <c r="M107" i="9"/>
  <c r="O107" i="9" s="1"/>
  <c r="V107" i="9"/>
  <c r="X107" i="9" s="1"/>
  <c r="L107" i="9"/>
  <c r="AA93" i="9"/>
  <c r="O93" i="9"/>
  <c r="P94" i="9"/>
  <c r="R94" i="9" s="1"/>
  <c r="V94" i="9"/>
  <c r="X94" i="9" s="1"/>
  <c r="M94" i="9"/>
  <c r="S94" i="9"/>
  <c r="U94" i="9" s="1"/>
  <c r="L94" i="9"/>
  <c r="I96" i="11" l="1"/>
  <c r="J95" i="11"/>
  <c r="J94" i="11"/>
  <c r="M93" i="11"/>
  <c r="O93" i="11" s="1"/>
  <c r="S93" i="11"/>
  <c r="U93" i="11" s="1"/>
  <c r="Y93" i="11"/>
  <c r="AA93" i="11" s="1"/>
  <c r="L93" i="11"/>
  <c r="P93" i="11"/>
  <c r="R93" i="11" s="1"/>
  <c r="V93" i="11"/>
  <c r="X93" i="11" s="1"/>
  <c r="J108" i="9"/>
  <c r="Y108" i="9" s="1"/>
  <c r="AA94" i="9"/>
  <c r="O94" i="9"/>
  <c r="I97" i="11" l="1"/>
  <c r="J96" i="11"/>
  <c r="V95" i="11"/>
  <c r="X95" i="11" s="1"/>
  <c r="M95" i="11"/>
  <c r="O95" i="11" s="1"/>
  <c r="S95" i="11"/>
  <c r="U95" i="11" s="1"/>
  <c r="Y95" i="11"/>
  <c r="AA95" i="11" s="1"/>
  <c r="L95" i="11"/>
  <c r="P95" i="11"/>
  <c r="R95" i="11" s="1"/>
  <c r="M94" i="11"/>
  <c r="O94" i="11" s="1"/>
  <c r="S94" i="11"/>
  <c r="U94" i="11" s="1"/>
  <c r="Y94" i="11"/>
  <c r="AA94" i="11" s="1"/>
  <c r="L94" i="11"/>
  <c r="P94" i="11"/>
  <c r="R94" i="11" s="1"/>
  <c r="V94" i="11"/>
  <c r="X94" i="11" s="1"/>
  <c r="J109" i="9"/>
  <c r="Y109" i="9" s="1"/>
  <c r="L108" i="9"/>
  <c r="V108" i="9"/>
  <c r="X108" i="9" s="1"/>
  <c r="S108" i="9"/>
  <c r="U108" i="9" s="1"/>
  <c r="M108" i="9"/>
  <c r="P108" i="9"/>
  <c r="R108" i="9" s="1"/>
  <c r="M96" i="11" l="1"/>
  <c r="O96" i="11" s="1"/>
  <c r="Y96" i="11"/>
  <c r="AA96" i="11" s="1"/>
  <c r="V96" i="11"/>
  <c r="X96" i="11" s="1"/>
  <c r="L96" i="11"/>
  <c r="S96" i="11"/>
  <c r="U96" i="11" s="1"/>
  <c r="P96" i="11"/>
  <c r="R96" i="11" s="1"/>
  <c r="I98" i="11"/>
  <c r="J97" i="11"/>
  <c r="O108" i="9"/>
  <c r="AA108" i="9"/>
  <c r="J110" i="9"/>
  <c r="Y110" i="9" s="1"/>
  <c r="P109" i="9"/>
  <c r="R109" i="9" s="1"/>
  <c r="S109" i="9"/>
  <c r="U109" i="9" s="1"/>
  <c r="M109" i="9"/>
  <c r="V109" i="9"/>
  <c r="X109" i="9" s="1"/>
  <c r="L109" i="9"/>
  <c r="I99" i="11" l="1"/>
  <c r="J98" i="11"/>
  <c r="S97" i="11"/>
  <c r="U97" i="11" s="1"/>
  <c r="L97" i="11"/>
  <c r="V97" i="11"/>
  <c r="X97" i="11" s="1"/>
  <c r="Y97" i="11"/>
  <c r="AA97" i="11" s="1"/>
  <c r="M97" i="11"/>
  <c r="O97" i="11" s="1"/>
  <c r="P97" i="11"/>
  <c r="R97" i="11" s="1"/>
  <c r="J111" i="9"/>
  <c r="Y111" i="9" s="1"/>
  <c r="O109" i="9"/>
  <c r="AA109" i="9"/>
  <c r="L110" i="9"/>
  <c r="S110" i="9"/>
  <c r="U110" i="9" s="1"/>
  <c r="M110" i="9"/>
  <c r="P110" i="9"/>
  <c r="R110" i="9" s="1"/>
  <c r="V110" i="9"/>
  <c r="X110" i="9" s="1"/>
  <c r="I100" i="11" l="1"/>
  <c r="J99" i="11"/>
  <c r="Y98" i="11"/>
  <c r="AA98" i="11" s="1"/>
  <c r="M98" i="11"/>
  <c r="O98" i="11" s="1"/>
  <c r="P98" i="11"/>
  <c r="R98" i="11" s="1"/>
  <c r="S98" i="11"/>
  <c r="U98" i="11" s="1"/>
  <c r="L98" i="11"/>
  <c r="V98" i="11"/>
  <c r="X98" i="11" s="1"/>
  <c r="J112" i="9"/>
  <c r="Y112" i="9" s="1"/>
  <c r="AA110" i="9"/>
  <c r="O110" i="9"/>
  <c r="L111" i="9"/>
  <c r="V111" i="9"/>
  <c r="X111" i="9" s="1"/>
  <c r="S111" i="9"/>
  <c r="U111" i="9" s="1"/>
  <c r="P111" i="9"/>
  <c r="R111" i="9" s="1"/>
  <c r="M111" i="9"/>
  <c r="I101" i="11" l="1"/>
  <c r="J100" i="11"/>
  <c r="S99" i="11"/>
  <c r="U99" i="11" s="1"/>
  <c r="L99" i="11"/>
  <c r="V99" i="11"/>
  <c r="X99" i="11" s="1"/>
  <c r="Y99" i="11"/>
  <c r="AA99" i="11" s="1"/>
  <c r="M99" i="11"/>
  <c r="O99" i="11" s="1"/>
  <c r="P99" i="11"/>
  <c r="R99" i="11" s="1"/>
  <c r="L112" i="9"/>
  <c r="M112" i="9"/>
  <c r="S112" i="9"/>
  <c r="U112" i="9" s="1"/>
  <c r="P112" i="9"/>
  <c r="R112" i="9" s="1"/>
  <c r="V112" i="9"/>
  <c r="X112" i="9" s="1"/>
  <c r="O111" i="9"/>
  <c r="AA111" i="9"/>
  <c r="J113" i="9"/>
  <c r="Y113" i="9" s="1"/>
  <c r="I102" i="11" l="1"/>
  <c r="J101" i="11"/>
  <c r="Y100" i="11"/>
  <c r="AA100" i="11" s="1"/>
  <c r="P100" i="11"/>
  <c r="R100" i="11" s="1"/>
  <c r="M100" i="11"/>
  <c r="O100" i="11" s="1"/>
  <c r="S100" i="11"/>
  <c r="U100" i="11" s="1"/>
  <c r="L100" i="11"/>
  <c r="V100" i="11"/>
  <c r="X100" i="11" s="1"/>
  <c r="V113" i="9"/>
  <c r="X113" i="9" s="1"/>
  <c r="S113" i="9"/>
  <c r="U113" i="9" s="1"/>
  <c r="M113" i="9"/>
  <c r="L113" i="9"/>
  <c r="P113" i="9"/>
  <c r="R113" i="9" s="1"/>
  <c r="O112" i="9"/>
  <c r="AA112" i="9"/>
  <c r="J114" i="9"/>
  <c r="Y114" i="9" s="1"/>
  <c r="I103" i="11" l="1"/>
  <c r="J102" i="11"/>
  <c r="Y101" i="11"/>
  <c r="AA101" i="11" s="1"/>
  <c r="L101" i="11"/>
  <c r="V101" i="11"/>
  <c r="X101" i="11" s="1"/>
  <c r="P101" i="11"/>
  <c r="R101" i="11" s="1"/>
  <c r="M101" i="11"/>
  <c r="O101" i="11" s="1"/>
  <c r="S101" i="11"/>
  <c r="U101" i="11" s="1"/>
  <c r="J115" i="9"/>
  <c r="Y115" i="9" s="1"/>
  <c r="V114" i="9"/>
  <c r="X114" i="9" s="1"/>
  <c r="M114" i="9"/>
  <c r="L114" i="9"/>
  <c r="S114" i="9"/>
  <c r="U114" i="9" s="1"/>
  <c r="P114" i="9"/>
  <c r="R114" i="9" s="1"/>
  <c r="AA113" i="9"/>
  <c r="O113" i="9"/>
  <c r="I104" i="11" l="1"/>
  <c r="J103" i="11"/>
  <c r="Y102" i="11"/>
  <c r="AA102" i="11" s="1"/>
  <c r="M102" i="11"/>
  <c r="O102" i="11" s="1"/>
  <c r="S102" i="11"/>
  <c r="U102" i="11" s="1"/>
  <c r="L102" i="11"/>
  <c r="P102" i="11"/>
  <c r="R102" i="11" s="1"/>
  <c r="V102" i="11"/>
  <c r="X102" i="11" s="1"/>
  <c r="O114" i="9"/>
  <c r="AA114" i="9"/>
  <c r="V115" i="9"/>
  <c r="X115" i="9" s="1"/>
  <c r="M115" i="9"/>
  <c r="S115" i="9"/>
  <c r="U115" i="9" s="1"/>
  <c r="P115" i="9"/>
  <c r="R115" i="9" s="1"/>
  <c r="L115" i="9"/>
  <c r="J116" i="9"/>
  <c r="Y116" i="9" s="1"/>
  <c r="I105" i="11" l="1"/>
  <c r="J104" i="11"/>
  <c r="Y103" i="11"/>
  <c r="AA103" i="11" s="1"/>
  <c r="S103" i="11"/>
  <c r="U103" i="11" s="1"/>
  <c r="V103" i="11"/>
  <c r="X103" i="11" s="1"/>
  <c r="L103" i="11"/>
  <c r="M103" i="11"/>
  <c r="O103" i="11" s="1"/>
  <c r="P103" i="11"/>
  <c r="R103" i="11" s="1"/>
  <c r="S116" i="9"/>
  <c r="U116" i="9" s="1"/>
  <c r="L116" i="9"/>
  <c r="V116" i="9"/>
  <c r="X116" i="9" s="1"/>
  <c r="P116" i="9"/>
  <c r="R116" i="9" s="1"/>
  <c r="M116" i="9"/>
  <c r="O115" i="9"/>
  <c r="AA115" i="9"/>
  <c r="J117" i="9"/>
  <c r="Y117" i="9" s="1"/>
  <c r="I118" i="9"/>
  <c r="J118" i="9" s="1"/>
  <c r="Y118" i="9" s="1"/>
  <c r="I106" i="11" l="1"/>
  <c r="J105" i="11"/>
  <c r="Y104" i="11"/>
  <c r="AA104" i="11" s="1"/>
  <c r="S104" i="11"/>
  <c r="U104" i="11" s="1"/>
  <c r="V104" i="11"/>
  <c r="X104" i="11" s="1"/>
  <c r="L104" i="11"/>
  <c r="M104" i="11"/>
  <c r="O104" i="11" s="1"/>
  <c r="P104" i="11"/>
  <c r="R104" i="11" s="1"/>
  <c r="M117" i="9"/>
  <c r="V117" i="9"/>
  <c r="X117" i="9" s="1"/>
  <c r="L117" i="9"/>
  <c r="S117" i="9"/>
  <c r="U117" i="9" s="1"/>
  <c r="P117" i="9"/>
  <c r="R117" i="9" s="1"/>
  <c r="L118" i="9"/>
  <c r="P118" i="9"/>
  <c r="R118" i="9" s="1"/>
  <c r="V118" i="9"/>
  <c r="X118" i="9" s="1"/>
  <c r="M118" i="9"/>
  <c r="S118" i="9"/>
  <c r="U118" i="9" s="1"/>
  <c r="AA116" i="9"/>
  <c r="O116" i="9"/>
  <c r="S105" i="11" l="1"/>
  <c r="U105" i="11" s="1"/>
  <c r="V105" i="11"/>
  <c r="X105" i="11" s="1"/>
  <c r="L105" i="11"/>
  <c r="Y105" i="11"/>
  <c r="AA105" i="11" s="1"/>
  <c r="M105" i="11"/>
  <c r="O105" i="11" s="1"/>
  <c r="P105" i="11"/>
  <c r="R105" i="11" s="1"/>
  <c r="I107" i="11"/>
  <c r="J106" i="11"/>
  <c r="AA118" i="9"/>
  <c r="O118" i="9"/>
  <c r="AA117" i="9"/>
  <c r="O117" i="9"/>
  <c r="S106" i="11" l="1"/>
  <c r="U106" i="11" s="1"/>
  <c r="V106" i="11"/>
  <c r="X106" i="11" s="1"/>
  <c r="L106" i="11"/>
  <c r="Y106" i="11"/>
  <c r="AA106" i="11" s="1"/>
  <c r="M106" i="11"/>
  <c r="O106" i="11" s="1"/>
  <c r="P106" i="11"/>
  <c r="R106" i="11" s="1"/>
  <c r="I108" i="11"/>
  <c r="J107" i="11"/>
  <c r="M107" i="11" l="1"/>
  <c r="O107" i="11" s="1"/>
  <c r="Y107" i="11"/>
  <c r="AA107" i="11" s="1"/>
  <c r="P107" i="11"/>
  <c r="R107" i="11" s="1"/>
  <c r="S107" i="11"/>
  <c r="U107" i="11" s="1"/>
  <c r="L107" i="11"/>
  <c r="V107" i="11"/>
  <c r="X107" i="11" s="1"/>
  <c r="I109" i="11"/>
  <c r="J108" i="11"/>
  <c r="S108" i="11" l="1"/>
  <c r="U108" i="11" s="1"/>
  <c r="P108" i="11"/>
  <c r="R108" i="11" s="1"/>
  <c r="Y108" i="11"/>
  <c r="AA108" i="11" s="1"/>
  <c r="M108" i="11"/>
  <c r="O108" i="11" s="1"/>
  <c r="L108" i="11"/>
  <c r="V108" i="11"/>
  <c r="X108" i="11" s="1"/>
  <c r="I110" i="11"/>
  <c r="J109" i="11"/>
  <c r="P109" i="11" l="1"/>
  <c r="R109" i="11" s="1"/>
  <c r="M109" i="11"/>
  <c r="O109" i="11" s="1"/>
  <c r="S109" i="11"/>
  <c r="U109" i="11" s="1"/>
  <c r="L109" i="11"/>
  <c r="V109" i="11"/>
  <c r="X109" i="11" s="1"/>
  <c r="Y109" i="11"/>
  <c r="AA109" i="11" s="1"/>
  <c r="I111" i="11"/>
  <c r="J110" i="11"/>
  <c r="P110" i="11" l="1"/>
  <c r="R110" i="11" s="1"/>
  <c r="S110" i="11"/>
  <c r="U110" i="11" s="1"/>
  <c r="Y110" i="11"/>
  <c r="AA110" i="11" s="1"/>
  <c r="L110" i="11"/>
  <c r="V110" i="11"/>
  <c r="X110" i="11" s="1"/>
  <c r="M110" i="11"/>
  <c r="O110" i="11" s="1"/>
  <c r="I112" i="11"/>
  <c r="J111" i="11"/>
  <c r="M111" i="11" l="1"/>
  <c r="O111" i="11" s="1"/>
  <c r="Y111" i="11"/>
  <c r="AA111" i="11" s="1"/>
  <c r="V111" i="11"/>
  <c r="X111" i="11" s="1"/>
  <c r="L111" i="11"/>
  <c r="S111" i="11"/>
  <c r="U111" i="11" s="1"/>
  <c r="P111" i="11"/>
  <c r="R111" i="11" s="1"/>
  <c r="I113" i="11"/>
  <c r="J112" i="11"/>
  <c r="M112" i="11" l="1"/>
  <c r="O112" i="11" s="1"/>
  <c r="Y112" i="11"/>
  <c r="AA112" i="11" s="1"/>
  <c r="P112" i="11"/>
  <c r="R112" i="11" s="1"/>
  <c r="S112" i="11"/>
  <c r="U112" i="11" s="1"/>
  <c r="L112" i="11"/>
  <c r="V112" i="11"/>
  <c r="X112" i="11" s="1"/>
  <c r="I114" i="11"/>
  <c r="J113" i="11"/>
  <c r="M113" i="11" l="1"/>
  <c r="O113" i="11" s="1"/>
  <c r="Y113" i="11"/>
  <c r="AA113" i="11" s="1"/>
  <c r="P113" i="11"/>
  <c r="R113" i="11" s="1"/>
  <c r="S113" i="11"/>
  <c r="U113" i="11" s="1"/>
  <c r="L113" i="11"/>
  <c r="V113" i="11"/>
  <c r="X113" i="11" s="1"/>
  <c r="I115" i="11"/>
  <c r="J114" i="11"/>
  <c r="M114" i="11" l="1"/>
  <c r="O114" i="11" s="1"/>
  <c r="Y114" i="11"/>
  <c r="AA114" i="11" s="1"/>
  <c r="P114" i="11"/>
  <c r="R114" i="11" s="1"/>
  <c r="S114" i="11"/>
  <c r="U114" i="11" s="1"/>
  <c r="L114" i="11"/>
  <c r="V114" i="11"/>
  <c r="X114" i="11" s="1"/>
  <c r="I116" i="11"/>
  <c r="J115" i="11"/>
  <c r="S115" i="11" l="1"/>
  <c r="U115" i="11" s="1"/>
  <c r="L115" i="11"/>
  <c r="V115" i="11"/>
  <c r="X115" i="11" s="1"/>
  <c r="M115" i="11"/>
  <c r="O115" i="11" s="1"/>
  <c r="Y115" i="11"/>
  <c r="AA115" i="11" s="1"/>
  <c r="P115" i="11"/>
  <c r="R115" i="11" s="1"/>
  <c r="I117" i="11"/>
  <c r="J116" i="11"/>
  <c r="M116" i="11" l="1"/>
  <c r="O116" i="11" s="1"/>
  <c r="Y116" i="11"/>
  <c r="AA116" i="11" s="1"/>
  <c r="P116" i="11"/>
  <c r="R116" i="11" s="1"/>
  <c r="S116" i="11"/>
  <c r="U116" i="11" s="1"/>
  <c r="L116" i="11"/>
  <c r="V116" i="11"/>
  <c r="X116" i="11" s="1"/>
  <c r="J117" i="11"/>
  <c r="I118" i="11"/>
  <c r="J118" i="11" s="1"/>
  <c r="M118" i="11" l="1"/>
  <c r="O118" i="11" s="1"/>
  <c r="P118" i="11"/>
  <c r="R118" i="11" s="1"/>
  <c r="S118" i="11"/>
  <c r="U118" i="11" s="1"/>
  <c r="L118" i="11"/>
  <c r="V118" i="11"/>
  <c r="X118" i="11" s="1"/>
  <c r="Y118" i="11"/>
  <c r="AA118" i="11" s="1"/>
  <c r="M117" i="11"/>
  <c r="O117" i="11" s="1"/>
  <c r="Y117" i="11"/>
  <c r="AA117" i="11" s="1"/>
  <c r="P117" i="11"/>
  <c r="R117" i="11" s="1"/>
  <c r="S117" i="11"/>
  <c r="U117" i="11" s="1"/>
  <c r="L117" i="11"/>
  <c r="V117" i="11"/>
  <c r="X117" i="11" s="1"/>
</calcChain>
</file>

<file path=xl/sharedStrings.xml><?xml version="1.0" encoding="utf-8"?>
<sst xmlns="http://schemas.openxmlformats.org/spreadsheetml/2006/main" count="319" uniqueCount="174">
  <si>
    <t>SOMA</t>
  </si>
  <si>
    <t>CÁLCULO DE PARCELAS RETROATIVAS - ORIENTAÇÃO PARA ACORDO JUDICIAL</t>
  </si>
  <si>
    <t>Procuradoria Federal Especializada-INSS -Setor de Cálculos e Pagamentos Judiciais-INSS-TO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</si>
  <si>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</si>
  <si>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</si>
  <si>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</si>
  <si>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</si>
  <si>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</si>
  <si>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</si>
  <si>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</si>
  <si>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</si>
  <si>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</si>
  <si>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</si>
  <si>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</si>
  <si>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</si>
  <si>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</si>
  <si>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</si>
  <si>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</si>
  <si>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</si>
  <si>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</si>
  <si>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</si>
  <si>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</si>
  <si>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</si>
  <si>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</si>
  <si>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 xml:space="preserve">ORTN/OTN/BTN até 02/91 + INPC até 12/92 + IRSM até 02/94 + URV até 06/94 + IPCR até 06/95 + INPC até 04/96 + 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</si>
  <si>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</si>
  <si>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</si>
  <si>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</si>
  <si>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</si>
  <si>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</si>
  <si>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</si>
  <si>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</si>
  <si>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</si>
  <si>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</si>
  <si>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</si>
  <si>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</si>
  <si>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</si>
  <si>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</si>
  <si>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</si>
  <si>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</si>
  <si>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>Total</t>
  </si>
  <si>
    <t xml:space="preserve">Exerc. ant. </t>
  </si>
  <si>
    <t>Exerc. atual</t>
  </si>
  <si>
    <t>TOTAL 100% TETO</t>
  </si>
  <si>
    <t>Soma 90%</t>
  </si>
  <si>
    <t>SOMA EXERCÍCIO ATUAL EM:</t>
  </si>
  <si>
    <t>LIMITE DE ALÇADA DO JEF:</t>
  </si>
  <si>
    <t>L O A S</t>
  </si>
  <si>
    <t>13º Integral - 1º ano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</si>
  <si>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</si>
  <si>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</si>
  <si>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</si>
  <si>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</si>
  <si>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</si>
  <si>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</si>
  <si>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</si>
  <si>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</si>
  <si>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r>
      <t xml:space="preserve">OBS: CORREÇÃO INPC+TR - Lei 11/960/09- </t>
    </r>
    <r>
      <rPr>
        <b/>
        <u/>
        <sz val="9"/>
        <color indexed="10"/>
        <rFont val="Arial"/>
        <family val="2"/>
      </rPr>
      <t>SEM JUROS</t>
    </r>
  </si>
  <si>
    <t>SOMA EXERC. ANTERIORES EM: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</si>
  <si>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</si>
  <si>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</si>
  <si>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</si>
  <si>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</si>
  <si>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</si>
  <si>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</si>
  <si>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</si>
  <si>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</si>
  <si>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</si>
  <si>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</si>
  <si>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</si>
  <si>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</si>
  <si>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</si>
  <si>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</si>
  <si>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</si>
  <si>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</si>
  <si>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</si>
  <si>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</si>
  <si>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</si>
  <si>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</si>
  <si>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</si>
  <si>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</si>
  <si>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</si>
  <si>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</si>
  <si>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</si>
  <si>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</si>
  <si>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</si>
  <si>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</si>
  <si>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</si>
  <si>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</si>
  <si>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</si>
  <si>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</si>
  <si>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</si>
  <si>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</si>
  <si>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</si>
  <si>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</si>
  <si>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</si>
  <si>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</si>
  <si>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</si>
  <si>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</si>
  <si>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</si>
  <si>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</si>
  <si>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</si>
  <si>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</si>
  <si>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</si>
  <si>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</si>
  <si>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</si>
  <si>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</si>
  <si>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</si>
  <si>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</si>
  <si>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</si>
  <si>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</si>
  <si>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</si>
  <si>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</si>
  <si>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</si>
  <si>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</si>
  <si>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</si>
  <si>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</si>
  <si>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</si>
  <si>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</si>
  <si>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</si>
  <si>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</si>
  <si>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</si>
  <si>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</si>
  <si>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</si>
  <si>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</si>
  <si>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</si>
  <si>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</si>
  <si>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</si>
  <si>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</si>
  <si>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</si>
  <si>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</si>
  <si>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</si>
  <si>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</si>
  <si>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</si>
  <si>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</si>
  <si>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</si>
  <si>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</si>
  <si>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</si>
  <si>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</si>
  <si>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</si>
  <si>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</si>
  <si>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</si>
  <si>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</si>
  <si>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</si>
  <si>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</si>
  <si>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</si>
  <si>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</si>
  <si>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</si>
  <si>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</si>
  <si>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</si>
  <si>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</si>
  <si>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01/01/2009 R$</t>
  </si>
  <si>
    <t>01/02/2009 R$</t>
  </si>
  <si>
    <t>01/03/2009 R$</t>
  </si>
  <si>
    <t>01/04/2009 R$</t>
  </si>
  <si>
    <t>01/05/2009 R$</t>
  </si>
  <si>
    <t>01/06/2009 R$</t>
  </si>
  <si>
    <t>01/07/2009 R$</t>
  </si>
  <si>
    <t>01/08/2009 R$</t>
  </si>
  <si>
    <t>01/09/2009 R$</t>
  </si>
  <si>
    <t>01/10/2009 R$</t>
  </si>
  <si>
    <t>01/11/2009 R$</t>
  </si>
  <si>
    <t>01/12/2009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</si>
  <si>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</si>
  <si>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</si>
  <si>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</si>
  <si>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</si>
  <si>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</si>
  <si>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</si>
  <si>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IGPDI até 09/2006 + INPC + TR + IPCA-E após 03/2015.</t>
  </si>
  <si>
    <t>01/07/2019 R$</t>
  </si>
  <si>
    <t>01/08/2019 R$</t>
  </si>
  <si>
    <t>01/09/2019 R$</t>
  </si>
  <si>
    <t>jrs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</si>
</sst>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</numFmts>
  <fonts count="5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14"/>
      <color rgb="FFFF0000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8"/>
      <color rgb="FF000000"/>
      <name val="Arial"/>
      <family val="2"/>
    </font>
    <font>
      <sz val="5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4" borderId="14" xfId="4" applyNumberFormat="1" applyFont="1" applyFill="1" applyBorder="1"/>
    <xf numFmtId="168" fontId="32" fillId="0" borderId="14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165" fontId="25" fillId="3" borderId="15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0" xfId="0" applyFont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9" fontId="14" fillId="0" borderId="24" xfId="0" applyNumberFormat="1" applyFont="1" applyBorder="1" applyAlignment="1">
      <alignment horizontal="center" vertical="center" wrapText="1"/>
    </xf>
    <xf numFmtId="165" fontId="25" fillId="4" borderId="18" xfId="4" applyFont="1" applyFill="1" applyBorder="1"/>
    <xf numFmtId="9" fontId="14" fillId="0" borderId="25" xfId="0" applyNumberFormat="1" applyFont="1" applyBorder="1" applyAlignment="1">
      <alignment horizontal="center" vertical="center" wrapText="1"/>
    </xf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8" fontId="32" fillId="0" borderId="27" xfId="4" applyNumberFormat="1" applyFont="1" applyBorder="1"/>
    <xf numFmtId="165" fontId="24" fillId="0" borderId="28" xfId="4" applyFont="1" applyFill="1" applyBorder="1" applyProtection="1"/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9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9" fontId="14" fillId="0" borderId="31" xfId="0" applyNumberFormat="1" applyFont="1" applyBorder="1" applyAlignment="1">
      <alignment horizontal="center" vertical="center" wrapText="1"/>
    </xf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3" xfId="4" applyFont="1" applyFill="1" applyBorder="1" applyProtection="1"/>
    <xf numFmtId="165" fontId="25" fillId="4" borderId="34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0" fontId="17" fillId="0" borderId="32" xfId="0" applyFont="1" applyBorder="1" applyAlignment="1">
      <alignment vertical="center"/>
    </xf>
    <xf numFmtId="9" fontId="14" fillId="0" borderId="36" xfId="0" applyNumberFormat="1" applyFont="1" applyBorder="1" applyAlignment="1">
      <alignment horizontal="center" vertical="center" wrapText="1"/>
    </xf>
    <xf numFmtId="9" fontId="14" fillId="0" borderId="37" xfId="0" applyNumberFormat="1" applyFont="1" applyBorder="1" applyAlignment="1">
      <alignment horizontal="center" vertical="center" wrapText="1"/>
    </xf>
    <xf numFmtId="4" fontId="24" fillId="0" borderId="33" xfId="0" applyNumberFormat="1" applyFont="1" applyFill="1" applyBorder="1" applyProtection="1"/>
    <xf numFmtId="168" fontId="32" fillId="4" borderId="6" xfId="4" applyNumberFormat="1" applyFont="1" applyFill="1" applyBorder="1"/>
    <xf numFmtId="166" fontId="36" fillId="3" borderId="0" xfId="0" applyNumberFormat="1" applyFont="1" applyFill="1" applyAlignment="1"/>
    <xf numFmtId="165" fontId="41" fillId="2" borderId="9" xfId="4" applyFont="1" applyFill="1" applyBorder="1"/>
    <xf numFmtId="165" fontId="41" fillId="4" borderId="9" xfId="4" applyFont="1" applyFill="1" applyBorder="1"/>
    <xf numFmtId="165" fontId="41" fillId="3" borderId="9" xfId="4" applyFont="1" applyFill="1" applyBorder="1"/>
    <xf numFmtId="165" fontId="41" fillId="4" borderId="9" xfId="4" applyFont="1" applyFill="1" applyBorder="1" applyAlignment="1">
      <alignment horizontal="center"/>
    </xf>
    <xf numFmtId="9" fontId="40" fillId="6" borderId="0" xfId="0" applyNumberFormat="1" applyFont="1" applyFill="1" applyBorder="1" applyAlignment="1">
      <alignment horizontal="center" vertical="center" wrapText="1"/>
    </xf>
    <xf numFmtId="9" fontId="14" fillId="6" borderId="0" xfId="0" applyNumberFormat="1" applyFont="1" applyFill="1" applyBorder="1" applyAlignment="1">
      <alignment horizontal="center" vertical="center" wrapText="1"/>
    </xf>
    <xf numFmtId="9" fontId="14" fillId="6" borderId="3" xfId="0" applyNumberFormat="1" applyFont="1" applyFill="1" applyBorder="1" applyAlignment="1">
      <alignment horizontal="center" vertical="center" wrapText="1"/>
    </xf>
    <xf numFmtId="9" fontId="42" fillId="0" borderId="25" xfId="0" applyNumberFormat="1" applyFont="1" applyBorder="1" applyAlignment="1">
      <alignment horizontal="center" vertical="center" wrapText="1"/>
    </xf>
    <xf numFmtId="9" fontId="42" fillId="0" borderId="31" xfId="0" applyNumberFormat="1" applyFont="1" applyBorder="1" applyAlignment="1">
      <alignment horizontal="center" vertical="center" wrapText="1"/>
    </xf>
    <xf numFmtId="9" fontId="42" fillId="6" borderId="0" xfId="0" applyNumberFormat="1" applyFont="1" applyFill="1" applyBorder="1" applyAlignment="1">
      <alignment horizontal="center" vertical="center" wrapText="1"/>
    </xf>
    <xf numFmtId="9" fontId="42" fillId="0" borderId="36" xfId="0" applyNumberFormat="1" applyFont="1" applyBorder="1" applyAlignment="1">
      <alignment horizontal="center" vertical="center" wrapText="1"/>
    </xf>
    <xf numFmtId="9" fontId="42" fillId="0" borderId="37" xfId="0" applyNumberFormat="1" applyFont="1" applyBorder="1" applyAlignment="1">
      <alignment horizontal="center" vertical="center" wrapText="1"/>
    </xf>
    <xf numFmtId="9" fontId="14" fillId="6" borderId="4" xfId="0" quotePrefix="1" applyNumberFormat="1" applyFont="1" applyFill="1" applyBorder="1" applyAlignment="1"/>
    <xf numFmtId="9" fontId="14" fillId="0" borderId="24" xfId="0" applyNumberFormat="1" applyFont="1" applyBorder="1" applyAlignment="1"/>
    <xf numFmtId="9" fontId="14" fillId="0" borderId="38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8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14" fontId="44" fillId="3" borderId="0" xfId="0" applyNumberFormat="1" applyFont="1" applyFill="1"/>
    <xf numFmtId="0" fontId="26" fillId="4" borderId="40" xfId="0" applyFont="1" applyFill="1" applyBorder="1" applyAlignment="1">
      <alignment horizontal="center"/>
    </xf>
    <xf numFmtId="0" fontId="17" fillId="0" borderId="3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8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4" borderId="41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0" fontId="26" fillId="4" borderId="42" xfId="0" applyFont="1" applyFill="1" applyBorder="1" applyAlignment="1">
      <alignment horizontal="center"/>
    </xf>
    <xf numFmtId="168" fontId="32" fillId="0" borderId="43" xfId="4" applyNumberFormat="1" applyFont="1" applyBorder="1"/>
    <xf numFmtId="4" fontId="24" fillId="4" borderId="18" xfId="0" applyNumberFormat="1" applyFont="1" applyFill="1" applyBorder="1" applyProtection="1"/>
    <xf numFmtId="165" fontId="24" fillId="4" borderId="18" xfId="4" applyFont="1" applyFill="1" applyBorder="1" applyProtection="1"/>
    <xf numFmtId="165" fontId="24" fillId="4" borderId="6" xfId="4" applyFont="1" applyFill="1" applyBorder="1" applyProtection="1"/>
    <xf numFmtId="165" fontId="25" fillId="2" borderId="29" xfId="4" applyFont="1" applyFill="1" applyBorder="1"/>
    <xf numFmtId="165" fontId="25" fillId="2" borderId="44" xfId="4" applyFont="1" applyFill="1" applyBorder="1"/>
    <xf numFmtId="165" fontId="25" fillId="2" borderId="21" xfId="4" applyFont="1" applyFill="1" applyBorder="1"/>
    <xf numFmtId="165" fontId="25" fillId="4" borderId="16" xfId="4" applyFont="1" applyFill="1" applyBorder="1"/>
    <xf numFmtId="165" fontId="25" fillId="4" borderId="34" xfId="4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9" fontId="42" fillId="0" borderId="1" xfId="0" applyNumberFormat="1" applyFont="1" applyBorder="1" applyAlignment="1">
      <alignment horizontal="center" vertical="center" wrapText="1"/>
    </xf>
    <xf numFmtId="9" fontId="42" fillId="0" borderId="4" xfId="0" applyNumberFormat="1" applyFont="1" applyBorder="1" applyAlignment="1">
      <alignment horizontal="center" vertical="center" wrapText="1"/>
    </xf>
    <xf numFmtId="9" fontId="42" fillId="0" borderId="2" xfId="0" applyNumberFormat="1" applyFont="1" applyBorder="1" applyAlignment="1">
      <alignment horizontal="center" vertical="center" wrapText="1"/>
    </xf>
    <xf numFmtId="168" fontId="24" fillId="0" borderId="33" xfId="4" applyNumberFormat="1" applyFont="1" applyFill="1" applyBorder="1" applyProtection="1"/>
    <xf numFmtId="17" fontId="47" fillId="7" borderId="0" xfId="0" applyNumberFormat="1" applyFont="1" applyFill="1"/>
    <xf numFmtId="165" fontId="49" fillId="3" borderId="11" xfId="4" applyFont="1" applyFill="1" applyBorder="1" applyProtection="1"/>
    <xf numFmtId="165" fontId="49" fillId="0" borderId="11" xfId="4" applyFont="1" applyFill="1" applyBorder="1" applyProtection="1"/>
    <xf numFmtId="165" fontId="48" fillId="3" borderId="21" xfId="4" applyFont="1" applyFill="1" applyBorder="1" applyProtection="1"/>
    <xf numFmtId="165" fontId="48" fillId="4" borderId="11" xfId="4" applyFont="1" applyFill="1" applyBorder="1" applyProtection="1"/>
    <xf numFmtId="165" fontId="50" fillId="4" borderId="11" xfId="4" applyFont="1" applyFill="1" applyBorder="1" applyProtection="1"/>
    <xf numFmtId="9" fontId="51" fillId="0" borderId="1" xfId="0" applyNumberFormat="1" applyFont="1" applyBorder="1" applyAlignment="1">
      <alignment horizontal="center" vertical="center" wrapText="1"/>
    </xf>
    <xf numFmtId="9" fontId="51" fillId="0" borderId="2" xfId="0" applyNumberFormat="1" applyFont="1" applyBorder="1" applyAlignment="1">
      <alignment horizontal="center" vertical="center" wrapText="1"/>
    </xf>
    <xf numFmtId="9" fontId="14" fillId="5" borderId="32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2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30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30" xfId="0" applyNumberFormat="1" applyFont="1" applyBorder="1" applyAlignment="1">
      <alignment horizontal="center" vertical="justify" wrapText="1"/>
    </xf>
    <xf numFmtId="9" fontId="14" fillId="0" borderId="36" xfId="0" applyNumberFormat="1" applyFont="1" applyBorder="1" applyAlignment="1">
      <alignment horizontal="center" vertical="justify" wrapText="1"/>
    </xf>
    <xf numFmtId="9" fontId="14" fillId="6" borderId="38" xfId="0" quotePrefix="1" applyNumberFormat="1" applyFont="1" applyFill="1" applyBorder="1" applyAlignment="1">
      <alignment horizontal="center"/>
    </xf>
    <xf numFmtId="0" fontId="14" fillId="6" borderId="38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9" fillId="5" borderId="30" xfId="0" applyNumberFormat="1" applyFont="1" applyFill="1" applyBorder="1" applyAlignment="1" applyProtection="1">
      <alignment horizontal="center" vertical="center" textRotation="90" wrapText="1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166" fontId="37" fillId="0" borderId="0" xfId="0" applyNumberFormat="1" applyFont="1" applyFill="1" applyAlignment="1" applyProtection="1">
      <alignment horizontal="center"/>
    </xf>
    <xf numFmtId="164" fontId="23" fillId="0" borderId="0" xfId="2" applyFont="1" applyAlignment="1">
      <alignment horizontal="center"/>
    </xf>
    <xf numFmtId="166" fontId="15" fillId="0" borderId="30" xfId="0" applyNumberFormat="1" applyFont="1" applyFill="1" applyBorder="1" applyAlignment="1" applyProtection="1">
      <alignment horizontal="center" vertical="center" wrapText="1"/>
    </xf>
    <xf numFmtId="166" fontId="15" fillId="0" borderId="39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Fill="1" applyBorder="1" applyAlignment="1" applyProtection="1">
      <alignment horizontal="center" vertical="center" wrapText="1"/>
    </xf>
    <xf numFmtId="4" fontId="15" fillId="0" borderId="39" xfId="0" applyNumberFormat="1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14" fontId="35" fillId="0" borderId="3" xfId="0" applyNumberFormat="1" applyFont="1" applyBorder="1" applyAlignment="1">
      <alignment horizontal="left"/>
    </xf>
    <xf numFmtId="166" fontId="45" fillId="3" borderId="0" xfId="0" applyNumberFormat="1" applyFont="1" applyFill="1" applyAlignment="1">
      <alignment horizontal="center"/>
    </xf>
    <xf numFmtId="164" fontId="23" fillId="0" borderId="0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164" fontId="23" fillId="0" borderId="0" xfId="1" applyFont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8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166" fontId="23" fillId="0" borderId="38" xfId="0" applyNumberFormat="1" applyFont="1" applyFill="1" applyBorder="1" applyAlignment="1" applyProtection="1">
      <alignment horizontal="center" vertical="center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8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14" fontId="39" fillId="0" borderId="3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164" fontId="23" fillId="0" borderId="38" xfId="1" applyFont="1" applyBorder="1" applyAlignment="1">
      <alignment horizontal="center" vertical="center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9" fontId="14" fillId="0" borderId="30" xfId="0" applyNumberFormat="1" applyFont="1" applyBorder="1" applyAlignment="1">
      <alignment horizontal="center" vertical="center" wrapText="1"/>
    </xf>
    <xf numFmtId="9" fontId="14" fillId="0" borderId="39" xfId="0" applyNumberFormat="1" applyFont="1" applyBorder="1" applyAlignment="1">
      <alignment horizontal="center" vertical="center" wrapText="1"/>
    </xf>
    <xf numFmtId="9" fontId="42" fillId="5" borderId="24" xfId="0" applyNumberFormat="1" applyFont="1" applyFill="1" applyBorder="1" applyAlignment="1">
      <alignment horizontal="center"/>
    </xf>
    <xf numFmtId="9" fontId="42" fillId="5" borderId="38" xfId="0" applyNumberFormat="1" applyFont="1" applyFill="1" applyBorder="1" applyAlignment="1">
      <alignment horizontal="center"/>
    </xf>
    <xf numFmtId="9" fontId="42" fillId="5" borderId="4" xfId="0" applyNumberFormat="1" applyFont="1" applyFill="1" applyBorder="1" applyAlignment="1">
      <alignment horizontal="center"/>
    </xf>
    <xf numFmtId="9" fontId="42" fillId="0" borderId="24" xfId="0" applyNumberFormat="1" applyFont="1" applyBorder="1" applyAlignment="1">
      <alignment horizontal="center"/>
    </xf>
    <xf numFmtId="9" fontId="42" fillId="0" borderId="38" xfId="0" applyNumberFormat="1" applyFont="1" applyBorder="1" applyAlignment="1">
      <alignment horizontal="center"/>
    </xf>
    <xf numFmtId="9" fontId="42" fillId="0" borderId="4" xfId="0" applyNumberFormat="1" applyFont="1" applyBorder="1" applyAlignment="1">
      <alignment horizontal="center"/>
    </xf>
    <xf numFmtId="9" fontId="42" fillId="6" borderId="38" xfId="0" quotePrefix="1" applyNumberFormat="1" applyFont="1" applyFill="1" applyBorder="1" applyAlignment="1">
      <alignment horizontal="center"/>
    </xf>
    <xf numFmtId="0" fontId="42" fillId="6" borderId="38" xfId="0" quotePrefix="1" applyFont="1" applyFill="1" applyBorder="1" applyAlignment="1">
      <alignment horizontal="center"/>
    </xf>
    <xf numFmtId="0" fontId="42" fillId="6" borderId="4" xfId="0" quotePrefix="1" applyFont="1" applyFill="1" applyBorder="1" applyAlignment="1">
      <alignment horizontal="center"/>
    </xf>
    <xf numFmtId="0" fontId="29" fillId="0" borderId="30" xfId="0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164" fontId="23" fillId="0" borderId="3" xfId="1" applyFont="1" applyBorder="1" applyAlignment="1">
      <alignment horizontal="center" vertical="center"/>
    </xf>
    <xf numFmtId="9" fontId="42" fillId="0" borderId="30" xfId="0" applyNumberFormat="1" applyFont="1" applyBorder="1" applyAlignment="1">
      <alignment horizontal="center" vertical="justify" wrapText="1"/>
    </xf>
    <xf numFmtId="9" fontId="42" fillId="0" borderId="36" xfId="0" applyNumberFormat="1" applyFont="1" applyBorder="1" applyAlignment="1">
      <alignment horizontal="center" vertical="justify" wrapText="1"/>
    </xf>
    <xf numFmtId="4" fontId="29" fillId="0" borderId="30" xfId="0" applyNumberFormat="1" applyFont="1" applyBorder="1" applyAlignment="1" applyProtection="1">
      <alignment horizontal="center" vertical="center" wrapText="1"/>
    </xf>
    <xf numFmtId="4" fontId="29" fillId="0" borderId="36" xfId="0" applyNumberFormat="1" applyFont="1" applyBorder="1" applyAlignment="1" applyProtection="1">
      <alignment horizontal="center" vertical="center" wrapText="1"/>
    </xf>
    <xf numFmtId="166" fontId="29" fillId="0" borderId="30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30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30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6" fontId="29" fillId="5" borderId="39" xfId="0" applyNumberFormat="1" applyFont="1" applyFill="1" applyBorder="1" applyAlignment="1" applyProtection="1">
      <alignment horizontal="center" vertical="center" textRotation="90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166" fontId="36" fillId="3" borderId="0" xfId="0" applyNumberFormat="1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4" fontId="15" fillId="0" borderId="39" xfId="0" applyNumberFormat="1" applyFont="1" applyBorder="1" applyAlignment="1" applyProtection="1">
      <alignment horizontal="center" vertical="center" wrapText="1"/>
    </xf>
    <xf numFmtId="4" fontId="18" fillId="0" borderId="0" xfId="0" applyNumberFormat="1" applyFont="1" applyAlignment="1">
      <alignment horizontal="left"/>
    </xf>
    <xf numFmtId="9" fontId="14" fillId="6" borderId="24" xfId="0" quotePrefix="1" applyNumberFormat="1" applyFont="1" applyFill="1" applyBorder="1" applyAlignment="1">
      <alignment horizontal="center"/>
    </xf>
    <xf numFmtId="164" fontId="23" fillId="0" borderId="35" xfId="2" applyFont="1" applyBorder="1" applyAlignment="1">
      <alignment horizontal="center" vertical="center"/>
    </xf>
    <xf numFmtId="164" fontId="23" fillId="0" borderId="0" xfId="2" applyFont="1" applyBorder="1" applyAlignment="1">
      <alignment horizontal="center" vertical="center"/>
    </xf>
    <xf numFmtId="9" fontId="14" fillId="0" borderId="39" xfId="0" applyNumberFormat="1" applyFont="1" applyBorder="1" applyAlignment="1">
      <alignment horizontal="center" vertical="justify" wrapText="1"/>
    </xf>
    <xf numFmtId="0" fontId="36" fillId="5" borderId="0" xfId="0" applyFont="1" applyFill="1" applyAlignment="1">
      <alignment horizontal="center"/>
    </xf>
    <xf numFmtId="17" fontId="0" fillId="0" borderId="0" xfId="0" applyNumberFormat="1"/>
  </cellXfs>
  <cellStyles count="5">
    <cellStyle name="Moeda" xfId="1" builtinId="4"/>
    <cellStyle name="Moeda 2" xfId="2"/>
    <cellStyle name="Normal" xfId="0" builtinId="0"/>
    <cellStyle name="Porcentagem" xfId="3" builtinId="5"/>
    <cellStyle name="Vírgula" xfId="4" builtinId="3"/>
  </cellStyles>
  <dxfs count="10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95252</xdr:colOff>
      <xdr:row>7</xdr:row>
      <xdr:rowOff>51955</xdr:rowOff>
    </xdr:from>
    <xdr:to>
      <xdr:col>14</xdr:col>
      <xdr:colOff>294411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515843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3077" name="Object 1" hidden="1"/>
        <xdr:cNvSpPr>
          <a:spLocks noChangeArrowheads="1"/>
        </xdr:cNvSpPr>
      </xdr:nvSpPr>
      <xdr:spPr bwMode="auto">
        <a:xfrm>
          <a:off x="2809875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51954</xdr:colOff>
      <xdr:row>7</xdr:row>
      <xdr:rowOff>60613</xdr:rowOff>
    </xdr:from>
    <xdr:to>
      <xdr:col>20</xdr:col>
      <xdr:colOff>251113</xdr:colOff>
      <xdr:row>8</xdr:row>
      <xdr:rowOff>155863</xdr:rowOff>
    </xdr:to>
    <xdr:sp macro="" textlink="">
      <xdr:nvSpPr>
        <xdr:cNvPr id="2" name="Seta para baixo 1"/>
        <xdr:cNvSpPr/>
      </xdr:nvSpPr>
      <xdr:spPr bwMode="auto">
        <a:xfrm>
          <a:off x="8000999" y="1039090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95249</xdr:colOff>
      <xdr:row>7</xdr:row>
      <xdr:rowOff>43295</xdr:rowOff>
    </xdr:from>
    <xdr:to>
      <xdr:col>23</xdr:col>
      <xdr:colOff>294408</xdr:colOff>
      <xdr:row>8</xdr:row>
      <xdr:rowOff>138545</xdr:rowOff>
    </xdr:to>
    <xdr:sp macro="" textlink="">
      <xdr:nvSpPr>
        <xdr:cNvPr id="5" name="Seta para baixo 4"/>
        <xdr:cNvSpPr/>
      </xdr:nvSpPr>
      <xdr:spPr bwMode="auto">
        <a:xfrm>
          <a:off x="9395113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95249</xdr:colOff>
      <xdr:row>7</xdr:row>
      <xdr:rowOff>60613</xdr:rowOff>
    </xdr:from>
    <xdr:to>
      <xdr:col>17</xdr:col>
      <xdr:colOff>294408</xdr:colOff>
      <xdr:row>8</xdr:row>
      <xdr:rowOff>155863</xdr:rowOff>
    </xdr:to>
    <xdr:sp macro="" textlink="">
      <xdr:nvSpPr>
        <xdr:cNvPr id="6" name="Seta para baixo 5"/>
        <xdr:cNvSpPr/>
      </xdr:nvSpPr>
      <xdr:spPr bwMode="auto">
        <a:xfrm>
          <a:off x="6745431" y="1039090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121228</xdr:colOff>
      <xdr:row>7</xdr:row>
      <xdr:rowOff>60615</xdr:rowOff>
    </xdr:from>
    <xdr:to>
      <xdr:col>14</xdr:col>
      <xdr:colOff>320387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5463887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121227</xdr:colOff>
      <xdr:row>7</xdr:row>
      <xdr:rowOff>60613</xdr:rowOff>
    </xdr:from>
    <xdr:to>
      <xdr:col>26</xdr:col>
      <xdr:colOff>320386</xdr:colOff>
      <xdr:row>8</xdr:row>
      <xdr:rowOff>155863</xdr:rowOff>
    </xdr:to>
    <xdr:sp macro="" textlink="">
      <xdr:nvSpPr>
        <xdr:cNvPr id="8" name="Seta para baixo 7"/>
        <xdr:cNvSpPr/>
      </xdr:nvSpPr>
      <xdr:spPr bwMode="auto">
        <a:xfrm>
          <a:off x="9403772" y="1039090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6395" name="Object 1" hidden="1"/>
        <xdr:cNvSpPr>
          <a:spLocks noChangeArrowheads="1"/>
        </xdr:cNvSpPr>
      </xdr:nvSpPr>
      <xdr:spPr bwMode="auto">
        <a:xfrm>
          <a:off x="27813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6396" name="Object 2" hidden="1"/>
        <xdr:cNvSpPr>
          <a:spLocks noChangeArrowheads="1"/>
        </xdr:cNvSpPr>
      </xdr:nvSpPr>
      <xdr:spPr bwMode="auto">
        <a:xfrm>
          <a:off x="27813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16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16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0</xdr:row>
          <xdr:rowOff>0</xdr:rowOff>
        </xdr:from>
        <xdr:to>
          <xdr:col>8</xdr:col>
          <xdr:colOff>419100</xdr:colOff>
          <xdr:row>2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28575</xdr:rowOff>
        </xdr:from>
        <xdr:to>
          <xdr:col>8</xdr:col>
          <xdr:colOff>419100</xdr:colOff>
          <xdr:row>2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112569</xdr:colOff>
      <xdr:row>7</xdr:row>
      <xdr:rowOff>43295</xdr:rowOff>
    </xdr:from>
    <xdr:to>
      <xdr:col>14</xdr:col>
      <xdr:colOff>311728</xdr:colOff>
      <xdr:row>8</xdr:row>
      <xdr:rowOff>138545</xdr:rowOff>
    </xdr:to>
    <xdr:sp macro="" textlink="">
      <xdr:nvSpPr>
        <xdr:cNvPr id="8" name="Seta para baixo 6"/>
        <xdr:cNvSpPr/>
      </xdr:nvSpPr>
      <xdr:spPr bwMode="auto">
        <a:xfrm>
          <a:off x="5394614" y="89188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129886</xdr:colOff>
      <xdr:row>7</xdr:row>
      <xdr:rowOff>43296</xdr:rowOff>
    </xdr:from>
    <xdr:to>
      <xdr:col>17</xdr:col>
      <xdr:colOff>329045</xdr:colOff>
      <xdr:row>8</xdr:row>
      <xdr:rowOff>138546</xdr:rowOff>
    </xdr:to>
    <xdr:sp macro="" textlink="">
      <xdr:nvSpPr>
        <xdr:cNvPr id="9" name="Seta para baixo 6"/>
        <xdr:cNvSpPr/>
      </xdr:nvSpPr>
      <xdr:spPr bwMode="auto">
        <a:xfrm>
          <a:off x="6684818" y="891887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129886</xdr:colOff>
      <xdr:row>7</xdr:row>
      <xdr:rowOff>43296</xdr:rowOff>
    </xdr:from>
    <xdr:to>
      <xdr:col>20</xdr:col>
      <xdr:colOff>329045</xdr:colOff>
      <xdr:row>8</xdr:row>
      <xdr:rowOff>138546</xdr:rowOff>
    </xdr:to>
    <xdr:sp macro="" textlink="">
      <xdr:nvSpPr>
        <xdr:cNvPr id="10" name="Seta para baixo 6"/>
        <xdr:cNvSpPr/>
      </xdr:nvSpPr>
      <xdr:spPr bwMode="auto">
        <a:xfrm>
          <a:off x="7966363" y="891887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112567</xdr:colOff>
      <xdr:row>7</xdr:row>
      <xdr:rowOff>43295</xdr:rowOff>
    </xdr:from>
    <xdr:to>
      <xdr:col>26</xdr:col>
      <xdr:colOff>311726</xdr:colOff>
      <xdr:row>8</xdr:row>
      <xdr:rowOff>138545</xdr:rowOff>
    </xdr:to>
    <xdr:sp macro="" textlink="">
      <xdr:nvSpPr>
        <xdr:cNvPr id="11" name="Seta para baixo 6"/>
        <xdr:cNvSpPr/>
      </xdr:nvSpPr>
      <xdr:spPr bwMode="auto">
        <a:xfrm>
          <a:off x="9334499" y="89188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stemas%20calculos\PLANILHA%20PARA%20ACORDO\2013\C&#243;pia%20de%20Planilha%20para%20acordo%20JEF%20122013_com%20sal%20ma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ÍCIOS-SEM JRS E SEM CORREÇ"/>
      <sheetName val="LOAS-SEM JRS E SEM CORREÇÃO"/>
      <sheetName val="BENEFÍCIOS-CORRIGIDO-SEM JUROS"/>
      <sheetName val="LOAS-CORRIGIDO- SEM JUROS"/>
      <sheetName val="BENEFÍCIOS-COM CORREÇÃO E JUROS"/>
      <sheetName val="LOAS-COM CORREÇÃO E JUROS"/>
      <sheetName val="salario maternidade"/>
      <sheetName val="base(indices)"/>
      <sheetName val="Plan3"/>
    </sheetNames>
    <sheetDataSet>
      <sheetData sheetId="0">
        <row r="125">
          <cell r="K125" t="str">
            <v>LIMITE DE ALÇADA DO JEF: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4"/>
  <sheetViews>
    <sheetView zoomScale="110" zoomScaleNormal="110" workbookViewId="0">
      <pane ySplit="10" topLeftCell="A59" activePane="bottomLeft" state="frozen"/>
      <selection pane="bottomLeft" activeCell="Y77" sqref="Y77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7109375" style="1" customWidth="1"/>
    <col min="5" max="5" width="5.85546875" style="1" customWidth="1"/>
    <col min="6" max="6" width="4.42578125" style="1" customWidth="1"/>
    <col min="7" max="7" width="4.85546875" style="1" customWidth="1"/>
    <col min="8" max="8" width="5.7109375" style="1" customWidth="1"/>
    <col min="9" max="9" width="7.85546875" style="1" customWidth="1"/>
    <col min="10" max="10" width="7.140625" style="1" customWidth="1"/>
    <col min="11" max="11" width="6.140625" style="1" customWidth="1"/>
    <col min="12" max="13" width="6.42578125" style="1" customWidth="1"/>
    <col min="14" max="14" width="6.140625" style="1" customWidth="1"/>
    <col min="15" max="16" width="6.42578125" style="1" customWidth="1"/>
    <col min="17" max="17" width="6.28515625" customWidth="1"/>
    <col min="18" max="21" width="6.42578125" customWidth="1"/>
    <col min="22" max="24" width="0.28515625" customWidth="1"/>
    <col min="25" max="25" width="6.42578125" customWidth="1"/>
    <col min="26" max="26" width="7" customWidth="1"/>
    <col min="27" max="27" width="6.5703125" customWidth="1"/>
  </cols>
  <sheetData>
    <row r="3" spans="1:27" ht="9.75" customHeight="1">
      <c r="I3" s="3" t="s">
        <v>3</v>
      </c>
      <c r="L3" s="2"/>
      <c r="M3" s="2"/>
    </row>
    <row r="4" spans="1:27" ht="9.75" customHeight="1">
      <c r="I4" s="3" t="s">
        <v>2</v>
      </c>
      <c r="L4" s="2"/>
      <c r="M4" s="2"/>
    </row>
    <row r="5" spans="1:27">
      <c r="I5" s="4" t="s">
        <v>1</v>
      </c>
    </row>
    <row r="6" spans="1:27" ht="1.5" customHeight="1"/>
    <row r="7" spans="1:27" ht="15">
      <c r="B7" s="115" t="s">
        <v>4</v>
      </c>
      <c r="C7" s="116"/>
      <c r="D7" s="45"/>
      <c r="E7" s="45"/>
      <c r="F7" s="45"/>
      <c r="G7" s="45"/>
      <c r="O7" s="118" t="s">
        <v>109</v>
      </c>
      <c r="P7" s="21"/>
      <c r="Q7" s="21"/>
      <c r="R7" s="21"/>
      <c r="S7" s="21"/>
      <c r="T7" s="248">
        <f>'base(indices)'!K1</f>
        <v>43739</v>
      </c>
      <c r="U7" s="248"/>
    </row>
    <row r="8" spans="1:27" ht="13.5" thickBot="1">
      <c r="B8" s="6" t="s">
        <v>110</v>
      </c>
      <c r="H8" s="247">
        <f>T7</f>
        <v>43739</v>
      </c>
      <c r="I8" s="247"/>
      <c r="K8" s="112"/>
      <c r="L8" s="112"/>
      <c r="M8" s="113"/>
      <c r="N8" s="114"/>
      <c r="O8" s="113"/>
      <c r="P8" s="113"/>
      <c r="Q8" s="30"/>
    </row>
    <row r="9" spans="1:27" ht="12" customHeight="1" thickBot="1">
      <c r="A9" s="235" t="s">
        <v>49</v>
      </c>
      <c r="B9" s="239" t="s">
        <v>5</v>
      </c>
      <c r="C9" s="241" t="s">
        <v>38</v>
      </c>
      <c r="D9" s="243" t="s">
        <v>39</v>
      </c>
      <c r="E9" s="243" t="s">
        <v>50</v>
      </c>
      <c r="F9" s="245" t="s">
        <v>51</v>
      </c>
      <c r="G9" s="245" t="s">
        <v>52</v>
      </c>
      <c r="H9" s="228" t="s">
        <v>40</v>
      </c>
      <c r="I9" s="230" t="s">
        <v>48</v>
      </c>
      <c r="J9" s="232" t="s">
        <v>43</v>
      </c>
      <c r="K9" s="233"/>
      <c r="L9" s="234"/>
      <c r="M9" s="225">
        <v>0.95</v>
      </c>
      <c r="N9" s="226"/>
      <c r="O9" s="227"/>
      <c r="P9" s="222">
        <v>0.9</v>
      </c>
      <c r="Q9" s="223"/>
      <c r="R9" s="223"/>
      <c r="S9" s="225">
        <v>0.8</v>
      </c>
      <c r="T9" s="226"/>
      <c r="U9" s="227"/>
      <c r="V9" s="222">
        <v>0.7</v>
      </c>
      <c r="W9" s="223"/>
      <c r="X9" s="224"/>
      <c r="Y9" s="222">
        <v>0.6</v>
      </c>
      <c r="Z9" s="223"/>
      <c r="AA9" s="224"/>
    </row>
    <row r="10" spans="1:27" ht="21.75" customHeight="1" thickBot="1">
      <c r="A10" s="236"/>
      <c r="B10" s="240"/>
      <c r="C10" s="242"/>
      <c r="D10" s="244"/>
      <c r="E10" s="244"/>
      <c r="F10" s="246"/>
      <c r="G10" s="246"/>
      <c r="H10" s="229"/>
      <c r="I10" s="231"/>
      <c r="J10" s="127" t="s">
        <v>41</v>
      </c>
      <c r="K10" s="139" t="s">
        <v>42</v>
      </c>
      <c r="L10" s="164" t="s">
        <v>0</v>
      </c>
      <c r="M10" s="154" t="s">
        <v>41</v>
      </c>
      <c r="N10" s="139" t="s">
        <v>91</v>
      </c>
      <c r="O10" s="154" t="s">
        <v>142</v>
      </c>
      <c r="P10" s="139" t="s">
        <v>41</v>
      </c>
      <c r="Q10" s="139" t="s">
        <v>91</v>
      </c>
      <c r="R10" s="155" t="s">
        <v>44</v>
      </c>
      <c r="S10" s="154" t="s">
        <v>41</v>
      </c>
      <c r="T10" s="139" t="s">
        <v>91</v>
      </c>
      <c r="U10" s="154" t="s">
        <v>53</v>
      </c>
      <c r="V10" s="154" t="s">
        <v>41</v>
      </c>
      <c r="W10" s="139" t="s">
        <v>91</v>
      </c>
      <c r="X10" s="154" t="s">
        <v>54</v>
      </c>
      <c r="Y10" s="154" t="s">
        <v>41</v>
      </c>
      <c r="Z10" s="139" t="s">
        <v>91</v>
      </c>
      <c r="AA10" s="154" t="s">
        <v>55</v>
      </c>
    </row>
    <row r="11" spans="1:27" ht="13.5" customHeight="1">
      <c r="A11" s="183">
        <v>108</v>
      </c>
      <c r="B11" s="187">
        <v>40179</v>
      </c>
      <c r="C11" s="47">
        <v>510</v>
      </c>
      <c r="D11" s="99">
        <v>1</v>
      </c>
      <c r="E11" s="87">
        <f t="shared" ref="E11:E69" si="0">C11*D11</f>
        <v>510</v>
      </c>
      <c r="F11" s="142">
        <v>0</v>
      </c>
      <c r="G11" s="87">
        <f t="shared" ref="G11:G68" si="1">E11*F11</f>
        <v>0</v>
      </c>
      <c r="H11" s="47">
        <f t="shared" ref="H11:H68" si="2">E11+G11</f>
        <v>510</v>
      </c>
      <c r="I11" s="143">
        <f>H119</f>
        <v>86284</v>
      </c>
      <c r="J11" s="129">
        <f>IF((I11-H$21+(H$21/12*12))+K11&gt;=N134,N134-K11,(I11-H$21+(H$21/12*12)))</f>
        <v>50898</v>
      </c>
      <c r="K11" s="129">
        <f>H$134</f>
        <v>8982</v>
      </c>
      <c r="L11" s="129">
        <f t="shared" ref="L11:L20" si="3">J11+K11</f>
        <v>59880</v>
      </c>
      <c r="M11" s="129">
        <f t="shared" ref="M11:M20" si="4">J11*M$9</f>
        <v>48353.1</v>
      </c>
      <c r="N11" s="129">
        <f t="shared" ref="N11:N20" si="5">K11*M$9</f>
        <v>8532.9</v>
      </c>
      <c r="O11" s="129">
        <f t="shared" ref="O11:O20" si="6">M11+N11</f>
        <v>56886</v>
      </c>
      <c r="P11" s="102">
        <f t="shared" ref="P11:P29" si="7">J11*$P$9</f>
        <v>45808.200000000004</v>
      </c>
      <c r="Q11" s="129">
        <f t="shared" ref="Q11:Q70" si="8">K11*P$9</f>
        <v>8083.8</v>
      </c>
      <c r="R11" s="129">
        <f t="shared" ref="R11:R36" si="9">P11+Q11</f>
        <v>53892.000000000007</v>
      </c>
      <c r="S11" s="129">
        <f t="shared" ref="S11:S23" si="10">J11*S$9</f>
        <v>40718.400000000001</v>
      </c>
      <c r="T11" s="129">
        <f t="shared" ref="T11:T70" si="11">K11*S$9</f>
        <v>7185.6</v>
      </c>
      <c r="U11" s="129">
        <f t="shared" ref="U11:U23" si="12">S11+T11</f>
        <v>47904</v>
      </c>
      <c r="V11" s="129">
        <f t="shared" ref="V11:V22" si="13">J11*V$9</f>
        <v>35628.6</v>
      </c>
      <c r="W11" s="129">
        <f t="shared" ref="W11:W70" si="14">K11*V$9</f>
        <v>6287.4</v>
      </c>
      <c r="X11" s="129">
        <f t="shared" ref="X11:X22" si="15">V11+W11</f>
        <v>41916</v>
      </c>
      <c r="Y11" s="129">
        <f t="shared" ref="Y11:Y42" si="16">J11*Y$9</f>
        <v>30538.799999999999</v>
      </c>
      <c r="Z11" s="129">
        <f t="shared" ref="Z11:Z42" si="17">K11*Y$9</f>
        <v>5389.2</v>
      </c>
      <c r="AA11" s="55">
        <f t="shared" ref="AA11:AA69" si="18">Y11+Z11</f>
        <v>35928</v>
      </c>
    </row>
    <row r="12" spans="1:27" ht="13.5" customHeight="1">
      <c r="A12" s="183">
        <v>107</v>
      </c>
      <c r="B12" s="56">
        <v>40210</v>
      </c>
      <c r="C12" s="68">
        <v>510</v>
      </c>
      <c r="D12" s="97">
        <v>1</v>
      </c>
      <c r="E12" s="60">
        <f t="shared" si="0"/>
        <v>510</v>
      </c>
      <c r="F12" s="59">
        <v>0</v>
      </c>
      <c r="G12" s="60">
        <f t="shared" si="1"/>
        <v>0</v>
      </c>
      <c r="H12" s="57">
        <f t="shared" si="2"/>
        <v>510</v>
      </c>
      <c r="I12" s="141">
        <f>I11-H11</f>
        <v>85774</v>
      </c>
      <c r="J12" s="104">
        <f>IF((I12-H$21+(H$21/12*11))+K12&gt;N134,N134-K12,(I12-H$21+(H$21/12*11)))</f>
        <v>50898</v>
      </c>
      <c r="K12" s="104">
        <f t="shared" ref="K12:K23" si="19">H$134</f>
        <v>8982</v>
      </c>
      <c r="L12" s="104">
        <f t="shared" si="3"/>
        <v>59880</v>
      </c>
      <c r="M12" s="104">
        <f t="shared" si="4"/>
        <v>48353.1</v>
      </c>
      <c r="N12" s="104">
        <f t="shared" si="5"/>
        <v>8532.9</v>
      </c>
      <c r="O12" s="104">
        <f t="shared" si="6"/>
        <v>56886</v>
      </c>
      <c r="P12" s="104">
        <f t="shared" si="7"/>
        <v>45808.200000000004</v>
      </c>
      <c r="Q12" s="104">
        <f t="shared" si="8"/>
        <v>8083.8</v>
      </c>
      <c r="R12" s="104">
        <f t="shared" si="9"/>
        <v>53892.000000000007</v>
      </c>
      <c r="S12" s="104">
        <f t="shared" si="10"/>
        <v>40718.400000000001</v>
      </c>
      <c r="T12" s="104">
        <f t="shared" si="11"/>
        <v>7185.6</v>
      </c>
      <c r="U12" s="104">
        <f t="shared" si="12"/>
        <v>47904</v>
      </c>
      <c r="V12" s="104">
        <f t="shared" si="13"/>
        <v>35628.6</v>
      </c>
      <c r="W12" s="104">
        <f t="shared" si="14"/>
        <v>6287.4</v>
      </c>
      <c r="X12" s="104">
        <f t="shared" si="15"/>
        <v>41916</v>
      </c>
      <c r="Y12" s="104">
        <f t="shared" si="16"/>
        <v>30538.799999999999</v>
      </c>
      <c r="Z12" s="104">
        <f t="shared" si="17"/>
        <v>5389.2</v>
      </c>
      <c r="AA12" s="66">
        <f t="shared" si="18"/>
        <v>35928</v>
      </c>
    </row>
    <row r="13" spans="1:27" ht="13.5" customHeight="1">
      <c r="A13" s="183">
        <v>106</v>
      </c>
      <c r="B13" s="46">
        <v>40238</v>
      </c>
      <c r="C13" s="68">
        <v>510</v>
      </c>
      <c r="D13" s="98">
        <v>1</v>
      </c>
      <c r="E13" s="70">
        <f t="shared" si="0"/>
        <v>510</v>
      </c>
      <c r="F13" s="59">
        <v>0</v>
      </c>
      <c r="G13" s="70">
        <f t="shared" si="1"/>
        <v>0</v>
      </c>
      <c r="H13" s="68">
        <f t="shared" si="2"/>
        <v>510</v>
      </c>
      <c r="I13" s="140">
        <f t="shared" ref="I13:I76" si="20">I12-H12</f>
        <v>85264</v>
      </c>
      <c r="J13" s="128">
        <f>IF((I13-H$21+(H$21/12*10))+K13&gt;N134,N134-K13,(I13-H$21+(H$21/12*10)))</f>
        <v>50898</v>
      </c>
      <c r="K13" s="128">
        <f t="shared" si="19"/>
        <v>8982</v>
      </c>
      <c r="L13" s="128">
        <f t="shared" si="3"/>
        <v>59880</v>
      </c>
      <c r="M13" s="128">
        <f t="shared" si="4"/>
        <v>48353.1</v>
      </c>
      <c r="N13" s="128">
        <f t="shared" si="5"/>
        <v>8532.9</v>
      </c>
      <c r="O13" s="128">
        <f t="shared" si="6"/>
        <v>56886</v>
      </c>
      <c r="P13" s="106">
        <f t="shared" si="7"/>
        <v>45808.200000000004</v>
      </c>
      <c r="Q13" s="128">
        <f t="shared" si="8"/>
        <v>8083.8</v>
      </c>
      <c r="R13" s="128">
        <f t="shared" si="9"/>
        <v>53892.000000000007</v>
      </c>
      <c r="S13" s="128">
        <f t="shared" si="10"/>
        <v>40718.400000000001</v>
      </c>
      <c r="T13" s="128">
        <f t="shared" si="11"/>
        <v>7185.6</v>
      </c>
      <c r="U13" s="128">
        <f t="shared" si="12"/>
        <v>47904</v>
      </c>
      <c r="V13" s="128">
        <f t="shared" si="13"/>
        <v>35628.6</v>
      </c>
      <c r="W13" s="128">
        <f t="shared" si="14"/>
        <v>6287.4</v>
      </c>
      <c r="X13" s="128">
        <f t="shared" si="15"/>
        <v>41916</v>
      </c>
      <c r="Y13" s="128">
        <f t="shared" si="16"/>
        <v>30538.799999999999</v>
      </c>
      <c r="Z13" s="128">
        <f t="shared" si="17"/>
        <v>5389.2</v>
      </c>
      <c r="AA13" s="52">
        <f t="shared" si="18"/>
        <v>35928</v>
      </c>
    </row>
    <row r="14" spans="1:27" ht="13.5" customHeight="1">
      <c r="A14" s="183">
        <v>105</v>
      </c>
      <c r="B14" s="46">
        <v>40269</v>
      </c>
      <c r="C14" s="68">
        <v>510</v>
      </c>
      <c r="D14" s="97">
        <v>1</v>
      </c>
      <c r="E14" s="60">
        <f t="shared" si="0"/>
        <v>510</v>
      </c>
      <c r="F14" s="59">
        <v>0</v>
      </c>
      <c r="G14" s="60">
        <f t="shared" si="1"/>
        <v>0</v>
      </c>
      <c r="H14" s="57">
        <f t="shared" si="2"/>
        <v>510</v>
      </c>
      <c r="I14" s="141">
        <f t="shared" si="20"/>
        <v>84754</v>
      </c>
      <c r="J14" s="104">
        <f>IF((I14-H$21+(H$21/12*9))+K14&gt;N134,N134-K14,(I14-H$21+(H$21/12*9)))</f>
        <v>50898</v>
      </c>
      <c r="K14" s="104">
        <f t="shared" si="19"/>
        <v>8982</v>
      </c>
      <c r="L14" s="104">
        <f t="shared" si="3"/>
        <v>59880</v>
      </c>
      <c r="M14" s="104">
        <f t="shared" si="4"/>
        <v>48353.1</v>
      </c>
      <c r="N14" s="104">
        <f t="shared" si="5"/>
        <v>8532.9</v>
      </c>
      <c r="O14" s="104">
        <f t="shared" si="6"/>
        <v>56886</v>
      </c>
      <c r="P14" s="104">
        <f t="shared" si="7"/>
        <v>45808.200000000004</v>
      </c>
      <c r="Q14" s="104">
        <f t="shared" si="8"/>
        <v>8083.8</v>
      </c>
      <c r="R14" s="104">
        <f t="shared" si="9"/>
        <v>53892.000000000007</v>
      </c>
      <c r="S14" s="104">
        <f t="shared" si="10"/>
        <v>40718.400000000001</v>
      </c>
      <c r="T14" s="104">
        <f t="shared" si="11"/>
        <v>7185.6</v>
      </c>
      <c r="U14" s="104">
        <f t="shared" si="12"/>
        <v>47904</v>
      </c>
      <c r="V14" s="104">
        <f t="shared" si="13"/>
        <v>35628.6</v>
      </c>
      <c r="W14" s="104">
        <f t="shared" si="14"/>
        <v>6287.4</v>
      </c>
      <c r="X14" s="104">
        <f t="shared" si="15"/>
        <v>41916</v>
      </c>
      <c r="Y14" s="104">
        <f t="shared" si="16"/>
        <v>30538.799999999999</v>
      </c>
      <c r="Z14" s="104">
        <f t="shared" si="17"/>
        <v>5389.2</v>
      </c>
      <c r="AA14" s="66">
        <f t="shared" si="18"/>
        <v>35928</v>
      </c>
    </row>
    <row r="15" spans="1:27" ht="13.5" customHeight="1">
      <c r="A15" s="183">
        <v>104</v>
      </c>
      <c r="B15" s="56">
        <v>40299</v>
      </c>
      <c r="C15" s="68">
        <v>510</v>
      </c>
      <c r="D15" s="98">
        <v>1</v>
      </c>
      <c r="E15" s="70">
        <f t="shared" si="0"/>
        <v>510</v>
      </c>
      <c r="F15" s="59">
        <v>0</v>
      </c>
      <c r="G15" s="70">
        <f t="shared" si="1"/>
        <v>0</v>
      </c>
      <c r="H15" s="68">
        <f t="shared" si="2"/>
        <v>510</v>
      </c>
      <c r="I15" s="140">
        <f t="shared" si="20"/>
        <v>84244</v>
      </c>
      <c r="J15" s="128">
        <f>IF((I15-H$21+(H$21/12*8))+K15&gt;N134,N134-K15,(I15-H$21+(H$21/12*8)))</f>
        <v>50898</v>
      </c>
      <c r="K15" s="128">
        <f t="shared" si="19"/>
        <v>8982</v>
      </c>
      <c r="L15" s="128">
        <f t="shared" si="3"/>
        <v>59880</v>
      </c>
      <c r="M15" s="128">
        <f t="shared" si="4"/>
        <v>48353.1</v>
      </c>
      <c r="N15" s="128">
        <f t="shared" si="5"/>
        <v>8532.9</v>
      </c>
      <c r="O15" s="128">
        <f t="shared" si="6"/>
        <v>56886</v>
      </c>
      <c r="P15" s="106">
        <f t="shared" si="7"/>
        <v>45808.200000000004</v>
      </c>
      <c r="Q15" s="128">
        <f t="shared" si="8"/>
        <v>8083.8</v>
      </c>
      <c r="R15" s="128">
        <f t="shared" si="9"/>
        <v>53892.000000000007</v>
      </c>
      <c r="S15" s="128">
        <f t="shared" si="10"/>
        <v>40718.400000000001</v>
      </c>
      <c r="T15" s="128">
        <f t="shared" si="11"/>
        <v>7185.6</v>
      </c>
      <c r="U15" s="128">
        <f t="shared" si="12"/>
        <v>47904</v>
      </c>
      <c r="V15" s="128">
        <f t="shared" si="13"/>
        <v>35628.6</v>
      </c>
      <c r="W15" s="128">
        <f t="shared" si="14"/>
        <v>6287.4</v>
      </c>
      <c r="X15" s="128">
        <f t="shared" si="15"/>
        <v>41916</v>
      </c>
      <c r="Y15" s="128">
        <f t="shared" si="16"/>
        <v>30538.799999999999</v>
      </c>
      <c r="Z15" s="128">
        <f t="shared" si="17"/>
        <v>5389.2</v>
      </c>
      <c r="AA15" s="52">
        <f t="shared" si="18"/>
        <v>35928</v>
      </c>
    </row>
    <row r="16" spans="1:27" ht="13.5" customHeight="1">
      <c r="A16" s="183">
        <v>103</v>
      </c>
      <c r="B16" s="46">
        <v>40330</v>
      </c>
      <c r="C16" s="68">
        <v>510</v>
      </c>
      <c r="D16" s="97">
        <v>1</v>
      </c>
      <c r="E16" s="60">
        <f t="shared" si="0"/>
        <v>510</v>
      </c>
      <c r="F16" s="59">
        <v>0</v>
      </c>
      <c r="G16" s="60">
        <f t="shared" si="1"/>
        <v>0</v>
      </c>
      <c r="H16" s="57">
        <f t="shared" si="2"/>
        <v>510</v>
      </c>
      <c r="I16" s="141">
        <f t="shared" si="20"/>
        <v>83734</v>
      </c>
      <c r="J16" s="104">
        <f>IF((I16-H$21+(H$21/12*7))+K16&gt;N134,N134-K16,(I16-H$21+(H$21/12*7)))</f>
        <v>50898</v>
      </c>
      <c r="K16" s="104">
        <f t="shared" si="19"/>
        <v>8982</v>
      </c>
      <c r="L16" s="104">
        <f t="shared" si="3"/>
        <v>59880</v>
      </c>
      <c r="M16" s="104">
        <f t="shared" si="4"/>
        <v>48353.1</v>
      </c>
      <c r="N16" s="104">
        <f t="shared" si="5"/>
        <v>8532.9</v>
      </c>
      <c r="O16" s="104">
        <f t="shared" si="6"/>
        <v>56886</v>
      </c>
      <c r="P16" s="104">
        <f t="shared" si="7"/>
        <v>45808.200000000004</v>
      </c>
      <c r="Q16" s="104">
        <f t="shared" si="8"/>
        <v>8083.8</v>
      </c>
      <c r="R16" s="104">
        <f t="shared" si="9"/>
        <v>53892.000000000007</v>
      </c>
      <c r="S16" s="104">
        <f t="shared" si="10"/>
        <v>40718.400000000001</v>
      </c>
      <c r="T16" s="104">
        <f t="shared" si="11"/>
        <v>7185.6</v>
      </c>
      <c r="U16" s="104">
        <f t="shared" si="12"/>
        <v>47904</v>
      </c>
      <c r="V16" s="104">
        <f t="shared" si="13"/>
        <v>35628.6</v>
      </c>
      <c r="W16" s="104">
        <f t="shared" si="14"/>
        <v>6287.4</v>
      </c>
      <c r="X16" s="104">
        <f t="shared" si="15"/>
        <v>41916</v>
      </c>
      <c r="Y16" s="104">
        <f t="shared" si="16"/>
        <v>30538.799999999999</v>
      </c>
      <c r="Z16" s="104">
        <f t="shared" si="17"/>
        <v>5389.2</v>
      </c>
      <c r="AA16" s="66">
        <f t="shared" si="18"/>
        <v>35928</v>
      </c>
    </row>
    <row r="17" spans="1:27" ht="13.5" customHeight="1">
      <c r="A17" s="183">
        <v>102</v>
      </c>
      <c r="B17" s="46">
        <v>40360</v>
      </c>
      <c r="C17" s="68">
        <v>510</v>
      </c>
      <c r="D17" s="97">
        <v>1</v>
      </c>
      <c r="E17" s="70">
        <f t="shared" si="0"/>
        <v>510</v>
      </c>
      <c r="F17" s="59">
        <v>0</v>
      </c>
      <c r="G17" s="70">
        <f t="shared" si="1"/>
        <v>0</v>
      </c>
      <c r="H17" s="68">
        <f t="shared" si="2"/>
        <v>510</v>
      </c>
      <c r="I17" s="140">
        <f t="shared" si="20"/>
        <v>83224</v>
      </c>
      <c r="J17" s="128">
        <f>IF((I17-H$21+(H$21/12*6))+K17&gt;N134,N134-K17,(I17-H$21+(H$21/12*6)))</f>
        <v>50898</v>
      </c>
      <c r="K17" s="128">
        <f t="shared" si="19"/>
        <v>8982</v>
      </c>
      <c r="L17" s="128">
        <f t="shared" si="3"/>
        <v>59880</v>
      </c>
      <c r="M17" s="128">
        <f t="shared" si="4"/>
        <v>48353.1</v>
      </c>
      <c r="N17" s="128">
        <f t="shared" si="5"/>
        <v>8532.9</v>
      </c>
      <c r="O17" s="128">
        <f t="shared" si="6"/>
        <v>56886</v>
      </c>
      <c r="P17" s="106">
        <f t="shared" si="7"/>
        <v>45808.200000000004</v>
      </c>
      <c r="Q17" s="128">
        <f t="shared" si="8"/>
        <v>8083.8</v>
      </c>
      <c r="R17" s="128">
        <f t="shared" si="9"/>
        <v>53892.000000000007</v>
      </c>
      <c r="S17" s="128">
        <f t="shared" si="10"/>
        <v>40718.400000000001</v>
      </c>
      <c r="T17" s="128">
        <f t="shared" si="11"/>
        <v>7185.6</v>
      </c>
      <c r="U17" s="128">
        <f t="shared" si="12"/>
        <v>47904</v>
      </c>
      <c r="V17" s="128">
        <f t="shared" si="13"/>
        <v>35628.6</v>
      </c>
      <c r="W17" s="128">
        <f t="shared" si="14"/>
        <v>6287.4</v>
      </c>
      <c r="X17" s="128">
        <f t="shared" si="15"/>
        <v>41916</v>
      </c>
      <c r="Y17" s="128">
        <f t="shared" si="16"/>
        <v>30538.799999999999</v>
      </c>
      <c r="Z17" s="128">
        <f t="shared" si="17"/>
        <v>5389.2</v>
      </c>
      <c r="AA17" s="52">
        <f t="shared" si="18"/>
        <v>35928</v>
      </c>
    </row>
    <row r="18" spans="1:27" ht="13.5" customHeight="1">
      <c r="A18" s="183">
        <v>101</v>
      </c>
      <c r="B18" s="56">
        <v>40391</v>
      </c>
      <c r="C18" s="68">
        <v>510</v>
      </c>
      <c r="D18" s="97">
        <v>1</v>
      </c>
      <c r="E18" s="60">
        <f t="shared" si="0"/>
        <v>510</v>
      </c>
      <c r="F18" s="59">
        <v>0</v>
      </c>
      <c r="G18" s="60">
        <f t="shared" si="1"/>
        <v>0</v>
      </c>
      <c r="H18" s="57">
        <f t="shared" si="2"/>
        <v>510</v>
      </c>
      <c r="I18" s="141">
        <f t="shared" si="20"/>
        <v>82714</v>
      </c>
      <c r="J18" s="104">
        <f>IF((I18-H$21+(H$21/12*5))+K18&gt;N134,N134-K18,(I18-H$21+(H$21/12*5)))</f>
        <v>50898</v>
      </c>
      <c r="K18" s="104">
        <f t="shared" si="19"/>
        <v>8982</v>
      </c>
      <c r="L18" s="104">
        <f t="shared" si="3"/>
        <v>59880</v>
      </c>
      <c r="M18" s="104">
        <f t="shared" si="4"/>
        <v>48353.1</v>
      </c>
      <c r="N18" s="104">
        <f t="shared" si="5"/>
        <v>8532.9</v>
      </c>
      <c r="O18" s="104">
        <f t="shared" si="6"/>
        <v>56886</v>
      </c>
      <c r="P18" s="104">
        <f>J18*$P$9</f>
        <v>45808.200000000004</v>
      </c>
      <c r="Q18" s="104">
        <f t="shared" si="8"/>
        <v>8083.8</v>
      </c>
      <c r="R18" s="104">
        <f t="shared" si="9"/>
        <v>53892.000000000007</v>
      </c>
      <c r="S18" s="104">
        <f t="shared" si="10"/>
        <v>40718.400000000001</v>
      </c>
      <c r="T18" s="104">
        <f t="shared" si="11"/>
        <v>7185.6</v>
      </c>
      <c r="U18" s="104">
        <f t="shared" si="12"/>
        <v>47904</v>
      </c>
      <c r="V18" s="104">
        <f t="shared" si="13"/>
        <v>35628.6</v>
      </c>
      <c r="W18" s="104">
        <f t="shared" si="14"/>
        <v>6287.4</v>
      </c>
      <c r="X18" s="104">
        <f t="shared" si="15"/>
        <v>41916</v>
      </c>
      <c r="Y18" s="104">
        <f t="shared" si="16"/>
        <v>30538.799999999999</v>
      </c>
      <c r="Z18" s="104">
        <f t="shared" si="17"/>
        <v>5389.2</v>
      </c>
      <c r="AA18" s="66">
        <f t="shared" si="18"/>
        <v>35928</v>
      </c>
    </row>
    <row r="19" spans="1:27" ht="13.5" customHeight="1">
      <c r="A19" s="183">
        <v>100</v>
      </c>
      <c r="B19" s="46">
        <v>40422</v>
      </c>
      <c r="C19" s="68">
        <v>510</v>
      </c>
      <c r="D19" s="97">
        <v>1</v>
      </c>
      <c r="E19" s="70">
        <f t="shared" si="0"/>
        <v>510</v>
      </c>
      <c r="F19" s="59">
        <v>0</v>
      </c>
      <c r="G19" s="70">
        <f t="shared" si="1"/>
        <v>0</v>
      </c>
      <c r="H19" s="68">
        <f t="shared" si="2"/>
        <v>510</v>
      </c>
      <c r="I19" s="140">
        <f t="shared" si="20"/>
        <v>82204</v>
      </c>
      <c r="J19" s="128">
        <f>IF((I19-H$21+(H$21/12*4))+K19&gt;N134,N134-K19,(I19-H$21+(H$21/12*4)))</f>
        <v>50898</v>
      </c>
      <c r="K19" s="128">
        <f t="shared" si="19"/>
        <v>8982</v>
      </c>
      <c r="L19" s="128">
        <f t="shared" si="3"/>
        <v>59880</v>
      </c>
      <c r="M19" s="128">
        <f t="shared" si="4"/>
        <v>48353.1</v>
      </c>
      <c r="N19" s="128">
        <f t="shared" si="5"/>
        <v>8532.9</v>
      </c>
      <c r="O19" s="128">
        <f t="shared" si="6"/>
        <v>56886</v>
      </c>
      <c r="P19" s="106">
        <f t="shared" si="7"/>
        <v>45808.200000000004</v>
      </c>
      <c r="Q19" s="128">
        <f t="shared" si="8"/>
        <v>8083.8</v>
      </c>
      <c r="R19" s="128">
        <f t="shared" si="9"/>
        <v>53892.000000000007</v>
      </c>
      <c r="S19" s="128">
        <f t="shared" si="10"/>
        <v>40718.400000000001</v>
      </c>
      <c r="T19" s="128">
        <f t="shared" si="11"/>
        <v>7185.6</v>
      </c>
      <c r="U19" s="128">
        <f t="shared" si="12"/>
        <v>47904</v>
      </c>
      <c r="V19" s="128">
        <f t="shared" si="13"/>
        <v>35628.6</v>
      </c>
      <c r="W19" s="128">
        <f t="shared" si="14"/>
        <v>6287.4</v>
      </c>
      <c r="X19" s="128">
        <f t="shared" si="15"/>
        <v>41916</v>
      </c>
      <c r="Y19" s="128">
        <f t="shared" si="16"/>
        <v>30538.799999999999</v>
      </c>
      <c r="Z19" s="128">
        <f t="shared" si="17"/>
        <v>5389.2</v>
      </c>
      <c r="AA19" s="52">
        <f t="shared" si="18"/>
        <v>35928</v>
      </c>
    </row>
    <row r="20" spans="1:27" ht="13.5" customHeight="1">
      <c r="A20" s="183">
        <v>99</v>
      </c>
      <c r="B20" s="46">
        <v>40452</v>
      </c>
      <c r="C20" s="68">
        <v>510</v>
      </c>
      <c r="D20" s="97">
        <v>1</v>
      </c>
      <c r="E20" s="60">
        <f t="shared" si="0"/>
        <v>510</v>
      </c>
      <c r="F20" s="59">
        <v>0</v>
      </c>
      <c r="G20" s="60">
        <f t="shared" si="1"/>
        <v>0</v>
      </c>
      <c r="H20" s="57">
        <f t="shared" si="2"/>
        <v>510</v>
      </c>
      <c r="I20" s="141">
        <f t="shared" si="20"/>
        <v>81694</v>
      </c>
      <c r="J20" s="104">
        <f>IF((I20-H$21+(H$21/12*3))+K20&gt;N134,N134-K20,(I20-H$21+(H$21/12*3)))</f>
        <v>50898</v>
      </c>
      <c r="K20" s="104">
        <f t="shared" si="19"/>
        <v>8982</v>
      </c>
      <c r="L20" s="104">
        <f t="shared" si="3"/>
        <v>59880</v>
      </c>
      <c r="M20" s="104">
        <f t="shared" si="4"/>
        <v>48353.1</v>
      </c>
      <c r="N20" s="104">
        <f t="shared" si="5"/>
        <v>8532.9</v>
      </c>
      <c r="O20" s="104">
        <f t="shared" si="6"/>
        <v>56886</v>
      </c>
      <c r="P20" s="104">
        <f t="shared" si="7"/>
        <v>45808.200000000004</v>
      </c>
      <c r="Q20" s="104">
        <f t="shared" si="8"/>
        <v>8083.8</v>
      </c>
      <c r="R20" s="104">
        <f t="shared" si="9"/>
        <v>53892.000000000007</v>
      </c>
      <c r="S20" s="104">
        <f t="shared" si="10"/>
        <v>40718.400000000001</v>
      </c>
      <c r="T20" s="104">
        <f t="shared" si="11"/>
        <v>7185.6</v>
      </c>
      <c r="U20" s="104">
        <f t="shared" si="12"/>
        <v>47904</v>
      </c>
      <c r="V20" s="104">
        <f t="shared" si="13"/>
        <v>35628.6</v>
      </c>
      <c r="W20" s="104">
        <f t="shared" si="14"/>
        <v>6287.4</v>
      </c>
      <c r="X20" s="104">
        <f t="shared" si="15"/>
        <v>41916</v>
      </c>
      <c r="Y20" s="104">
        <f t="shared" si="16"/>
        <v>30538.799999999999</v>
      </c>
      <c r="Z20" s="104">
        <f t="shared" si="17"/>
        <v>5389.2</v>
      </c>
      <c r="AA20" s="66">
        <f t="shared" si="18"/>
        <v>35928</v>
      </c>
    </row>
    <row r="21" spans="1:27" ht="13.5" customHeight="1">
      <c r="A21" s="183">
        <v>98</v>
      </c>
      <c r="B21" s="56">
        <v>40483</v>
      </c>
      <c r="C21" s="68">
        <v>510</v>
      </c>
      <c r="D21" s="97">
        <v>1</v>
      </c>
      <c r="E21" s="70">
        <f t="shared" si="0"/>
        <v>510</v>
      </c>
      <c r="F21" s="59">
        <v>0</v>
      </c>
      <c r="G21" s="70">
        <f t="shared" si="1"/>
        <v>0</v>
      </c>
      <c r="H21" s="68">
        <f t="shared" si="2"/>
        <v>510</v>
      </c>
      <c r="I21" s="140">
        <f t="shared" si="20"/>
        <v>81184</v>
      </c>
      <c r="J21" s="128">
        <f>IF((I21-H$21+(H$21/12*2))+K21&gt;N134,N134-K21,(I21-H$21+(H$21/12*2)))</f>
        <v>50898</v>
      </c>
      <c r="K21" s="128">
        <f t="shared" si="19"/>
        <v>8982</v>
      </c>
      <c r="L21" s="128">
        <f>J21+K21</f>
        <v>59880</v>
      </c>
      <c r="M21" s="128">
        <f>J21*M$9</f>
        <v>48353.1</v>
      </c>
      <c r="N21" s="128">
        <f>K21*M$9</f>
        <v>8532.9</v>
      </c>
      <c r="O21" s="128">
        <f>M21+N21</f>
        <v>56886</v>
      </c>
      <c r="P21" s="106">
        <f t="shared" si="7"/>
        <v>45808.200000000004</v>
      </c>
      <c r="Q21" s="128">
        <f t="shared" si="8"/>
        <v>8083.8</v>
      </c>
      <c r="R21" s="128">
        <f t="shared" si="9"/>
        <v>53892.000000000007</v>
      </c>
      <c r="S21" s="128">
        <f t="shared" si="10"/>
        <v>40718.400000000001</v>
      </c>
      <c r="T21" s="128">
        <f t="shared" si="11"/>
        <v>7185.6</v>
      </c>
      <c r="U21" s="128">
        <f t="shared" si="12"/>
        <v>47904</v>
      </c>
      <c r="V21" s="128">
        <f t="shared" si="13"/>
        <v>35628.6</v>
      </c>
      <c r="W21" s="128">
        <f t="shared" si="14"/>
        <v>6287.4</v>
      </c>
      <c r="X21" s="128">
        <f t="shared" si="15"/>
        <v>41916</v>
      </c>
      <c r="Y21" s="128">
        <f t="shared" si="16"/>
        <v>30538.799999999999</v>
      </c>
      <c r="Z21" s="128">
        <f t="shared" si="17"/>
        <v>5389.2</v>
      </c>
      <c r="AA21" s="52">
        <f t="shared" si="18"/>
        <v>35928</v>
      </c>
    </row>
    <row r="22" spans="1:27" ht="13.5" customHeight="1">
      <c r="A22" s="183">
        <v>97</v>
      </c>
      <c r="B22" s="46">
        <v>40513</v>
      </c>
      <c r="C22" s="68">
        <v>1020</v>
      </c>
      <c r="D22" s="97">
        <v>1</v>
      </c>
      <c r="E22" s="60">
        <f t="shared" si="0"/>
        <v>1020</v>
      </c>
      <c r="F22" s="59">
        <v>0</v>
      </c>
      <c r="G22" s="60">
        <f t="shared" si="1"/>
        <v>0</v>
      </c>
      <c r="H22" s="57">
        <f t="shared" si="2"/>
        <v>1020</v>
      </c>
      <c r="I22" s="141">
        <f>I21-H21</f>
        <v>80674</v>
      </c>
      <c r="J22" s="104">
        <f>IF((I22-H$21+(H21/12*1))+K22&gt;N134,N134-K22,(I22-H$21+(H$21/12*1)))</f>
        <v>50898</v>
      </c>
      <c r="K22" s="104">
        <f t="shared" si="19"/>
        <v>8982</v>
      </c>
      <c r="L22" s="104">
        <f>J22+K22</f>
        <v>59880</v>
      </c>
      <c r="M22" s="104">
        <f>J22*M$9</f>
        <v>48353.1</v>
      </c>
      <c r="N22" s="104">
        <f t="shared" ref="N22:N53" si="21">K22*M$9</f>
        <v>8532.9</v>
      </c>
      <c r="O22" s="104">
        <f t="shared" ref="O22:O53" si="22">M22+N22</f>
        <v>56886</v>
      </c>
      <c r="P22" s="104">
        <f t="shared" si="7"/>
        <v>45808.200000000004</v>
      </c>
      <c r="Q22" s="104">
        <f t="shared" si="8"/>
        <v>8083.8</v>
      </c>
      <c r="R22" s="104">
        <f t="shared" si="9"/>
        <v>53892.000000000007</v>
      </c>
      <c r="S22" s="104">
        <f t="shared" si="10"/>
        <v>40718.400000000001</v>
      </c>
      <c r="T22" s="104">
        <f t="shared" si="11"/>
        <v>7185.6</v>
      </c>
      <c r="U22" s="104">
        <f t="shared" si="12"/>
        <v>47904</v>
      </c>
      <c r="V22" s="104">
        <f t="shared" si="13"/>
        <v>35628.6</v>
      </c>
      <c r="W22" s="104">
        <f t="shared" si="14"/>
        <v>6287.4</v>
      </c>
      <c r="X22" s="104">
        <f t="shared" si="15"/>
        <v>41916</v>
      </c>
      <c r="Y22" s="104">
        <f t="shared" si="16"/>
        <v>30538.799999999999</v>
      </c>
      <c r="Z22" s="104">
        <f t="shared" si="17"/>
        <v>5389.2</v>
      </c>
      <c r="AA22" s="66">
        <f t="shared" si="18"/>
        <v>35928</v>
      </c>
    </row>
    <row r="23" spans="1:27" ht="14.25" customHeight="1">
      <c r="A23" s="183">
        <v>96</v>
      </c>
      <c r="B23" s="46">
        <v>40544</v>
      </c>
      <c r="C23" s="68">
        <v>540</v>
      </c>
      <c r="D23" s="97">
        <v>1</v>
      </c>
      <c r="E23" s="70">
        <f t="shared" si="0"/>
        <v>540</v>
      </c>
      <c r="F23" s="59">
        <v>0</v>
      </c>
      <c r="G23" s="70">
        <f t="shared" si="1"/>
        <v>0</v>
      </c>
      <c r="H23" s="68">
        <f t="shared" si="2"/>
        <v>540</v>
      </c>
      <c r="I23" s="140">
        <f t="shared" si="20"/>
        <v>79654</v>
      </c>
      <c r="J23" s="128">
        <f>IF((I23-H$33+(H$33/12*12))+K23&gt;N134,N134-K23,(I23-H$33+(H$33/12*12)))</f>
        <v>50898</v>
      </c>
      <c r="K23" s="128">
        <f t="shared" si="19"/>
        <v>8982</v>
      </c>
      <c r="L23" s="128">
        <f t="shared" ref="L23:L37" si="23">J23+K23</f>
        <v>59880</v>
      </c>
      <c r="M23" s="128">
        <f t="shared" ref="M23:M54" si="24">J23*M$9</f>
        <v>48353.1</v>
      </c>
      <c r="N23" s="128">
        <f t="shared" si="21"/>
        <v>8532.9</v>
      </c>
      <c r="O23" s="128">
        <f t="shared" si="22"/>
        <v>56886</v>
      </c>
      <c r="P23" s="106">
        <f>J23*$P$9</f>
        <v>45808.200000000004</v>
      </c>
      <c r="Q23" s="128">
        <f t="shared" si="8"/>
        <v>8083.8</v>
      </c>
      <c r="R23" s="128">
        <f t="shared" si="9"/>
        <v>53892.000000000007</v>
      </c>
      <c r="S23" s="128">
        <f t="shared" si="10"/>
        <v>40718.400000000001</v>
      </c>
      <c r="T23" s="128">
        <f t="shared" si="11"/>
        <v>7185.6</v>
      </c>
      <c r="U23" s="128">
        <f t="shared" si="12"/>
        <v>47904</v>
      </c>
      <c r="V23" s="128">
        <f t="shared" ref="V23:V86" si="25">J23*V$9</f>
        <v>35628.6</v>
      </c>
      <c r="W23" s="128">
        <f t="shared" si="14"/>
        <v>6287.4</v>
      </c>
      <c r="X23" s="128">
        <f t="shared" ref="X23:X86" si="26">V23+W23</f>
        <v>41916</v>
      </c>
      <c r="Y23" s="128">
        <f t="shared" si="16"/>
        <v>30538.799999999999</v>
      </c>
      <c r="Z23" s="128">
        <f t="shared" si="17"/>
        <v>5389.2</v>
      </c>
      <c r="AA23" s="52">
        <f t="shared" si="18"/>
        <v>35928</v>
      </c>
    </row>
    <row r="24" spans="1:27" ht="14.25" customHeight="1">
      <c r="A24" s="183">
        <v>95</v>
      </c>
      <c r="B24" s="56">
        <v>40575</v>
      </c>
      <c r="C24" s="68">
        <v>540</v>
      </c>
      <c r="D24" s="97">
        <v>1</v>
      </c>
      <c r="E24" s="60">
        <f t="shared" si="0"/>
        <v>540</v>
      </c>
      <c r="F24" s="59">
        <v>0</v>
      </c>
      <c r="G24" s="60">
        <f t="shared" si="1"/>
        <v>0</v>
      </c>
      <c r="H24" s="57">
        <f t="shared" si="2"/>
        <v>540</v>
      </c>
      <c r="I24" s="141">
        <f t="shared" si="20"/>
        <v>79114</v>
      </c>
      <c r="J24" s="104">
        <f>IF((I24-H$33+(H$33/12*11))+K24&gt;N134,N134-K24,(I24-H$33+(H$33/12*11)))</f>
        <v>50898</v>
      </c>
      <c r="K24" s="104">
        <f t="shared" ref="K24:K37" si="27">H$134</f>
        <v>8982</v>
      </c>
      <c r="L24" s="104">
        <f t="shared" si="23"/>
        <v>59880</v>
      </c>
      <c r="M24" s="104">
        <f t="shared" si="24"/>
        <v>48353.1</v>
      </c>
      <c r="N24" s="104">
        <f t="shared" si="21"/>
        <v>8532.9</v>
      </c>
      <c r="O24" s="104">
        <f t="shared" si="22"/>
        <v>56886</v>
      </c>
      <c r="P24" s="104">
        <f t="shared" si="7"/>
        <v>45808.200000000004</v>
      </c>
      <c r="Q24" s="104">
        <f t="shared" si="8"/>
        <v>8083.8</v>
      </c>
      <c r="R24" s="104">
        <f t="shared" si="9"/>
        <v>53892.000000000007</v>
      </c>
      <c r="S24" s="104">
        <f t="shared" ref="S24:S39" si="28">J24*S$9</f>
        <v>40718.400000000001</v>
      </c>
      <c r="T24" s="104">
        <f t="shared" si="11"/>
        <v>7185.6</v>
      </c>
      <c r="U24" s="104">
        <f t="shared" ref="U24:U39" si="29">S24+T24</f>
        <v>47904</v>
      </c>
      <c r="V24" s="104">
        <f t="shared" si="25"/>
        <v>35628.6</v>
      </c>
      <c r="W24" s="104">
        <f t="shared" si="14"/>
        <v>6287.4</v>
      </c>
      <c r="X24" s="104">
        <f t="shared" si="26"/>
        <v>41916</v>
      </c>
      <c r="Y24" s="104">
        <f t="shared" si="16"/>
        <v>30538.799999999999</v>
      </c>
      <c r="Z24" s="104">
        <f t="shared" si="17"/>
        <v>5389.2</v>
      </c>
      <c r="AA24" s="66">
        <f t="shared" si="18"/>
        <v>35928</v>
      </c>
    </row>
    <row r="25" spans="1:27" ht="14.25" customHeight="1">
      <c r="A25" s="183">
        <v>94</v>
      </c>
      <c r="B25" s="46">
        <v>40603</v>
      </c>
      <c r="C25" s="68">
        <v>545</v>
      </c>
      <c r="D25" s="97">
        <v>1</v>
      </c>
      <c r="E25" s="70">
        <f t="shared" si="0"/>
        <v>545</v>
      </c>
      <c r="F25" s="59">
        <v>0</v>
      </c>
      <c r="G25" s="70">
        <f t="shared" si="1"/>
        <v>0</v>
      </c>
      <c r="H25" s="68">
        <f t="shared" si="2"/>
        <v>545</v>
      </c>
      <c r="I25" s="140">
        <f t="shared" si="20"/>
        <v>78574</v>
      </c>
      <c r="J25" s="128">
        <f>IF((I25-H$33+(H$33/12*10))+K25&gt;N134,N134-K25,(I25-H$33+(H$33/12*10)))</f>
        <v>50898</v>
      </c>
      <c r="K25" s="128">
        <f t="shared" si="27"/>
        <v>8982</v>
      </c>
      <c r="L25" s="128">
        <f t="shared" si="23"/>
        <v>59880</v>
      </c>
      <c r="M25" s="128">
        <f t="shared" si="24"/>
        <v>48353.1</v>
      </c>
      <c r="N25" s="128">
        <f t="shared" si="21"/>
        <v>8532.9</v>
      </c>
      <c r="O25" s="128">
        <f t="shared" si="22"/>
        <v>56886</v>
      </c>
      <c r="P25" s="106">
        <f t="shared" si="7"/>
        <v>45808.200000000004</v>
      </c>
      <c r="Q25" s="128">
        <f t="shared" si="8"/>
        <v>8083.8</v>
      </c>
      <c r="R25" s="128">
        <f t="shared" si="9"/>
        <v>53892.000000000007</v>
      </c>
      <c r="S25" s="128">
        <f t="shared" si="28"/>
        <v>40718.400000000001</v>
      </c>
      <c r="T25" s="128">
        <f t="shared" si="11"/>
        <v>7185.6</v>
      </c>
      <c r="U25" s="128">
        <f t="shared" si="29"/>
        <v>47904</v>
      </c>
      <c r="V25" s="128">
        <f t="shared" si="25"/>
        <v>35628.6</v>
      </c>
      <c r="W25" s="128">
        <f t="shared" si="14"/>
        <v>6287.4</v>
      </c>
      <c r="X25" s="128">
        <f t="shared" si="26"/>
        <v>41916</v>
      </c>
      <c r="Y25" s="128">
        <f t="shared" si="16"/>
        <v>30538.799999999999</v>
      </c>
      <c r="Z25" s="128">
        <f t="shared" si="17"/>
        <v>5389.2</v>
      </c>
      <c r="AA25" s="52">
        <f t="shared" si="18"/>
        <v>35928</v>
      </c>
    </row>
    <row r="26" spans="1:27" ht="14.25" customHeight="1">
      <c r="A26" s="183">
        <v>93</v>
      </c>
      <c r="B26" s="46">
        <v>40634</v>
      </c>
      <c r="C26" s="68">
        <v>545</v>
      </c>
      <c r="D26" s="97">
        <v>1</v>
      </c>
      <c r="E26" s="60">
        <f t="shared" si="0"/>
        <v>545</v>
      </c>
      <c r="F26" s="59">
        <v>0</v>
      </c>
      <c r="G26" s="60">
        <f t="shared" si="1"/>
        <v>0</v>
      </c>
      <c r="H26" s="57">
        <f t="shared" si="2"/>
        <v>545</v>
      </c>
      <c r="I26" s="141">
        <f t="shared" si="20"/>
        <v>78029</v>
      </c>
      <c r="J26" s="104">
        <f>IF((I26-H$33+(H$33/12*9))+K26&gt;N134,N134-K26,(I26-H$33+(H$33/12*9)))</f>
        <v>50898</v>
      </c>
      <c r="K26" s="104">
        <f t="shared" si="27"/>
        <v>8982</v>
      </c>
      <c r="L26" s="104">
        <f t="shared" si="23"/>
        <v>59880</v>
      </c>
      <c r="M26" s="104">
        <f t="shared" si="24"/>
        <v>48353.1</v>
      </c>
      <c r="N26" s="104">
        <f t="shared" si="21"/>
        <v>8532.9</v>
      </c>
      <c r="O26" s="104">
        <f t="shared" si="22"/>
        <v>56886</v>
      </c>
      <c r="P26" s="104">
        <f t="shared" si="7"/>
        <v>45808.200000000004</v>
      </c>
      <c r="Q26" s="104">
        <f t="shared" si="8"/>
        <v>8083.8</v>
      </c>
      <c r="R26" s="104">
        <f t="shared" si="9"/>
        <v>53892.000000000007</v>
      </c>
      <c r="S26" s="104">
        <f t="shared" si="28"/>
        <v>40718.400000000001</v>
      </c>
      <c r="T26" s="104">
        <f t="shared" si="11"/>
        <v>7185.6</v>
      </c>
      <c r="U26" s="104">
        <f t="shared" si="29"/>
        <v>47904</v>
      </c>
      <c r="V26" s="104">
        <f t="shared" si="25"/>
        <v>35628.6</v>
      </c>
      <c r="W26" s="104">
        <f t="shared" si="14"/>
        <v>6287.4</v>
      </c>
      <c r="X26" s="104">
        <f t="shared" si="26"/>
        <v>41916</v>
      </c>
      <c r="Y26" s="104">
        <f t="shared" si="16"/>
        <v>30538.799999999999</v>
      </c>
      <c r="Z26" s="104">
        <f t="shared" si="17"/>
        <v>5389.2</v>
      </c>
      <c r="AA26" s="66">
        <f t="shared" si="18"/>
        <v>35928</v>
      </c>
    </row>
    <row r="27" spans="1:27" ht="14.25" customHeight="1">
      <c r="A27" s="183">
        <v>92</v>
      </c>
      <c r="B27" s="56">
        <v>40664</v>
      </c>
      <c r="C27" s="68">
        <v>545</v>
      </c>
      <c r="D27" s="97">
        <v>1</v>
      </c>
      <c r="E27" s="70">
        <f t="shared" si="0"/>
        <v>545</v>
      </c>
      <c r="F27" s="59">
        <v>0</v>
      </c>
      <c r="G27" s="70">
        <f t="shared" si="1"/>
        <v>0</v>
      </c>
      <c r="H27" s="68">
        <f t="shared" si="2"/>
        <v>545</v>
      </c>
      <c r="I27" s="140">
        <f t="shared" si="20"/>
        <v>77484</v>
      </c>
      <c r="J27" s="128">
        <f>IF((I27-H$33+(H$33/12*8))+K27&gt;N134,N134-K27,(I27-H$33+(H$33/12*8)))</f>
        <v>50898</v>
      </c>
      <c r="K27" s="128">
        <f t="shared" si="27"/>
        <v>8982</v>
      </c>
      <c r="L27" s="128">
        <f t="shared" si="23"/>
        <v>59880</v>
      </c>
      <c r="M27" s="128">
        <f t="shared" si="24"/>
        <v>48353.1</v>
      </c>
      <c r="N27" s="128">
        <f t="shared" si="21"/>
        <v>8532.9</v>
      </c>
      <c r="O27" s="128">
        <f t="shared" si="22"/>
        <v>56886</v>
      </c>
      <c r="P27" s="106">
        <f t="shared" si="7"/>
        <v>45808.200000000004</v>
      </c>
      <c r="Q27" s="128">
        <f t="shared" si="8"/>
        <v>8083.8</v>
      </c>
      <c r="R27" s="128">
        <f t="shared" si="9"/>
        <v>53892.000000000007</v>
      </c>
      <c r="S27" s="128">
        <f t="shared" si="28"/>
        <v>40718.400000000001</v>
      </c>
      <c r="T27" s="128">
        <f t="shared" si="11"/>
        <v>7185.6</v>
      </c>
      <c r="U27" s="128">
        <f t="shared" si="29"/>
        <v>47904</v>
      </c>
      <c r="V27" s="128">
        <f t="shared" si="25"/>
        <v>35628.6</v>
      </c>
      <c r="W27" s="128">
        <f t="shared" si="14"/>
        <v>6287.4</v>
      </c>
      <c r="X27" s="128">
        <f t="shared" si="26"/>
        <v>41916</v>
      </c>
      <c r="Y27" s="128">
        <f t="shared" si="16"/>
        <v>30538.799999999999</v>
      </c>
      <c r="Z27" s="128">
        <f t="shared" si="17"/>
        <v>5389.2</v>
      </c>
      <c r="AA27" s="52">
        <f t="shared" si="18"/>
        <v>35928</v>
      </c>
    </row>
    <row r="28" spans="1:27" ht="14.25" customHeight="1">
      <c r="A28" s="183">
        <v>91</v>
      </c>
      <c r="B28" s="46">
        <v>40695</v>
      </c>
      <c r="C28" s="68">
        <v>545</v>
      </c>
      <c r="D28" s="97">
        <v>1</v>
      </c>
      <c r="E28" s="60">
        <f t="shared" si="0"/>
        <v>545</v>
      </c>
      <c r="F28" s="59">
        <v>0</v>
      </c>
      <c r="G28" s="60">
        <f t="shared" si="1"/>
        <v>0</v>
      </c>
      <c r="H28" s="57">
        <f t="shared" si="2"/>
        <v>545</v>
      </c>
      <c r="I28" s="141">
        <f t="shared" si="20"/>
        <v>76939</v>
      </c>
      <c r="J28" s="104">
        <f>IF((I28-H$33+(H$33/12*7))+K28&gt;N134,N134-K28,(I28-H$33+(H$33/12*7)))</f>
        <v>50898</v>
      </c>
      <c r="K28" s="104">
        <f t="shared" si="27"/>
        <v>8982</v>
      </c>
      <c r="L28" s="104">
        <f t="shared" si="23"/>
        <v>59880</v>
      </c>
      <c r="M28" s="104">
        <f t="shared" si="24"/>
        <v>48353.1</v>
      </c>
      <c r="N28" s="104">
        <f t="shared" si="21"/>
        <v>8532.9</v>
      </c>
      <c r="O28" s="104">
        <f t="shared" si="22"/>
        <v>56886</v>
      </c>
      <c r="P28" s="104">
        <f t="shared" si="7"/>
        <v>45808.200000000004</v>
      </c>
      <c r="Q28" s="104">
        <f t="shared" si="8"/>
        <v>8083.8</v>
      </c>
      <c r="R28" s="104">
        <f t="shared" si="9"/>
        <v>53892.000000000007</v>
      </c>
      <c r="S28" s="104">
        <f t="shared" si="28"/>
        <v>40718.400000000001</v>
      </c>
      <c r="T28" s="104">
        <f t="shared" si="11"/>
        <v>7185.6</v>
      </c>
      <c r="U28" s="104">
        <f t="shared" si="29"/>
        <v>47904</v>
      </c>
      <c r="V28" s="104">
        <f t="shared" si="25"/>
        <v>35628.6</v>
      </c>
      <c r="W28" s="104">
        <f t="shared" si="14"/>
        <v>6287.4</v>
      </c>
      <c r="X28" s="104">
        <f t="shared" si="26"/>
        <v>41916</v>
      </c>
      <c r="Y28" s="104">
        <f t="shared" si="16"/>
        <v>30538.799999999999</v>
      </c>
      <c r="Z28" s="104">
        <f t="shared" si="17"/>
        <v>5389.2</v>
      </c>
      <c r="AA28" s="66">
        <f t="shared" si="18"/>
        <v>35928</v>
      </c>
    </row>
    <row r="29" spans="1:27" ht="14.25" customHeight="1">
      <c r="A29" s="183">
        <v>90</v>
      </c>
      <c r="B29" s="46">
        <v>40725</v>
      </c>
      <c r="C29" s="68">
        <v>545</v>
      </c>
      <c r="D29" s="97">
        <v>1</v>
      </c>
      <c r="E29" s="70">
        <f>C29*D29</f>
        <v>545</v>
      </c>
      <c r="F29" s="59">
        <v>0</v>
      </c>
      <c r="G29" s="70">
        <f t="shared" si="1"/>
        <v>0</v>
      </c>
      <c r="H29" s="68">
        <f t="shared" si="2"/>
        <v>545</v>
      </c>
      <c r="I29" s="140">
        <f t="shared" si="20"/>
        <v>76394</v>
      </c>
      <c r="J29" s="128">
        <f>IF((I29-H$33+(H$33/12*6))+K29&gt;N134,N134-K29,(I29-H$33+(H$33/12*6)))</f>
        <v>50898</v>
      </c>
      <c r="K29" s="128">
        <f t="shared" si="27"/>
        <v>8982</v>
      </c>
      <c r="L29" s="128">
        <f t="shared" si="23"/>
        <v>59880</v>
      </c>
      <c r="M29" s="128">
        <f t="shared" si="24"/>
        <v>48353.1</v>
      </c>
      <c r="N29" s="128">
        <f t="shared" si="21"/>
        <v>8532.9</v>
      </c>
      <c r="O29" s="128">
        <f t="shared" si="22"/>
        <v>56886</v>
      </c>
      <c r="P29" s="106">
        <f t="shared" si="7"/>
        <v>45808.200000000004</v>
      </c>
      <c r="Q29" s="128">
        <f t="shared" si="8"/>
        <v>8083.8</v>
      </c>
      <c r="R29" s="128">
        <f t="shared" si="9"/>
        <v>53892.000000000007</v>
      </c>
      <c r="S29" s="128">
        <f t="shared" si="28"/>
        <v>40718.400000000001</v>
      </c>
      <c r="T29" s="128">
        <f t="shared" si="11"/>
        <v>7185.6</v>
      </c>
      <c r="U29" s="128">
        <f t="shared" si="29"/>
        <v>47904</v>
      </c>
      <c r="V29" s="128">
        <f t="shared" si="25"/>
        <v>35628.6</v>
      </c>
      <c r="W29" s="128">
        <f t="shared" si="14"/>
        <v>6287.4</v>
      </c>
      <c r="X29" s="128">
        <f t="shared" si="26"/>
        <v>41916</v>
      </c>
      <c r="Y29" s="128">
        <f t="shared" si="16"/>
        <v>30538.799999999999</v>
      </c>
      <c r="Z29" s="128">
        <f t="shared" si="17"/>
        <v>5389.2</v>
      </c>
      <c r="AA29" s="52">
        <f t="shared" si="18"/>
        <v>35928</v>
      </c>
    </row>
    <row r="30" spans="1:27" ht="14.25" customHeight="1">
      <c r="A30" s="183">
        <v>89</v>
      </c>
      <c r="B30" s="56">
        <v>40756</v>
      </c>
      <c r="C30" s="68">
        <v>545</v>
      </c>
      <c r="D30" s="97">
        <v>1</v>
      </c>
      <c r="E30" s="60">
        <f t="shared" si="0"/>
        <v>545</v>
      </c>
      <c r="F30" s="59">
        <v>0</v>
      </c>
      <c r="G30" s="60">
        <f t="shared" si="1"/>
        <v>0</v>
      </c>
      <c r="H30" s="57">
        <f t="shared" si="2"/>
        <v>545</v>
      </c>
      <c r="I30" s="141">
        <f t="shared" si="20"/>
        <v>75849</v>
      </c>
      <c r="J30" s="104">
        <f>IF((I30-H$33+(H$33/12*5))+K30&gt;N134,N134-K30,(I30-H$33+(H$33/12*5)))</f>
        <v>50898</v>
      </c>
      <c r="K30" s="104">
        <f t="shared" si="27"/>
        <v>8982</v>
      </c>
      <c r="L30" s="104">
        <f t="shared" si="23"/>
        <v>59880</v>
      </c>
      <c r="M30" s="104">
        <f t="shared" si="24"/>
        <v>48353.1</v>
      </c>
      <c r="N30" s="104">
        <f t="shared" si="21"/>
        <v>8532.9</v>
      </c>
      <c r="O30" s="104">
        <f t="shared" si="22"/>
        <v>56886</v>
      </c>
      <c r="P30" s="104">
        <f>J30*$P$9</f>
        <v>45808.200000000004</v>
      </c>
      <c r="Q30" s="104">
        <f t="shared" si="8"/>
        <v>8083.8</v>
      </c>
      <c r="R30" s="104">
        <f t="shared" si="9"/>
        <v>53892.000000000007</v>
      </c>
      <c r="S30" s="104">
        <f t="shared" si="28"/>
        <v>40718.400000000001</v>
      </c>
      <c r="T30" s="104">
        <f t="shared" si="11"/>
        <v>7185.6</v>
      </c>
      <c r="U30" s="104">
        <f t="shared" si="29"/>
        <v>47904</v>
      </c>
      <c r="V30" s="104">
        <f t="shared" si="25"/>
        <v>35628.6</v>
      </c>
      <c r="W30" s="104">
        <f t="shared" si="14"/>
        <v>6287.4</v>
      </c>
      <c r="X30" s="104">
        <f t="shared" si="26"/>
        <v>41916</v>
      </c>
      <c r="Y30" s="104">
        <f t="shared" si="16"/>
        <v>30538.799999999999</v>
      </c>
      <c r="Z30" s="104">
        <f t="shared" si="17"/>
        <v>5389.2</v>
      </c>
      <c r="AA30" s="66">
        <f t="shared" si="18"/>
        <v>35928</v>
      </c>
    </row>
    <row r="31" spans="1:27" ht="14.25" customHeight="1">
      <c r="A31" s="183">
        <v>88</v>
      </c>
      <c r="B31" s="46">
        <v>40787</v>
      </c>
      <c r="C31" s="68">
        <v>545</v>
      </c>
      <c r="D31" s="97">
        <v>1</v>
      </c>
      <c r="E31" s="70">
        <f t="shared" si="0"/>
        <v>545</v>
      </c>
      <c r="F31" s="59">
        <v>0</v>
      </c>
      <c r="G31" s="70">
        <f t="shared" si="1"/>
        <v>0</v>
      </c>
      <c r="H31" s="68">
        <f t="shared" si="2"/>
        <v>545</v>
      </c>
      <c r="I31" s="140">
        <f t="shared" si="20"/>
        <v>75304</v>
      </c>
      <c r="J31" s="128">
        <f>IF((I31-H$33+(H$33/12*4))+K31&gt;N134,N134-K31,(I31-H$33+(H$33/12*4)))</f>
        <v>50898</v>
      </c>
      <c r="K31" s="128">
        <f t="shared" si="27"/>
        <v>8982</v>
      </c>
      <c r="L31" s="128">
        <f t="shared" si="23"/>
        <v>59880</v>
      </c>
      <c r="M31" s="128">
        <f t="shared" si="24"/>
        <v>48353.1</v>
      </c>
      <c r="N31" s="128">
        <f t="shared" si="21"/>
        <v>8532.9</v>
      </c>
      <c r="O31" s="128">
        <f t="shared" si="22"/>
        <v>56886</v>
      </c>
      <c r="P31" s="106">
        <f>J31*$P$9</f>
        <v>45808.200000000004</v>
      </c>
      <c r="Q31" s="128">
        <f t="shared" si="8"/>
        <v>8083.8</v>
      </c>
      <c r="R31" s="128">
        <f t="shared" si="9"/>
        <v>53892.000000000007</v>
      </c>
      <c r="S31" s="128">
        <f t="shared" si="28"/>
        <v>40718.400000000001</v>
      </c>
      <c r="T31" s="128">
        <f t="shared" si="11"/>
        <v>7185.6</v>
      </c>
      <c r="U31" s="128">
        <f t="shared" si="29"/>
        <v>47904</v>
      </c>
      <c r="V31" s="128">
        <f t="shared" si="25"/>
        <v>35628.6</v>
      </c>
      <c r="W31" s="128">
        <f t="shared" si="14"/>
        <v>6287.4</v>
      </c>
      <c r="X31" s="128">
        <f t="shared" si="26"/>
        <v>41916</v>
      </c>
      <c r="Y31" s="128">
        <f t="shared" si="16"/>
        <v>30538.799999999999</v>
      </c>
      <c r="Z31" s="128">
        <f t="shared" si="17"/>
        <v>5389.2</v>
      </c>
      <c r="AA31" s="52">
        <f t="shared" si="18"/>
        <v>35928</v>
      </c>
    </row>
    <row r="32" spans="1:27" ht="14.25" customHeight="1">
      <c r="A32" s="183">
        <v>87</v>
      </c>
      <c r="B32" s="46">
        <v>40817</v>
      </c>
      <c r="C32" s="68">
        <v>545</v>
      </c>
      <c r="D32" s="97">
        <v>1</v>
      </c>
      <c r="E32" s="60">
        <f t="shared" si="0"/>
        <v>545</v>
      </c>
      <c r="F32" s="59">
        <v>0</v>
      </c>
      <c r="G32" s="60">
        <f t="shared" si="1"/>
        <v>0</v>
      </c>
      <c r="H32" s="57">
        <f t="shared" si="2"/>
        <v>545</v>
      </c>
      <c r="I32" s="141">
        <f t="shared" si="20"/>
        <v>74759</v>
      </c>
      <c r="J32" s="104">
        <f>IF((I32-H$33+(H$33/12*3))+K32&gt;N134,N134-K32,(I32-H$33+(H$33/12*3)))</f>
        <v>50898</v>
      </c>
      <c r="K32" s="104">
        <f t="shared" si="27"/>
        <v>8982</v>
      </c>
      <c r="L32" s="104">
        <f t="shared" si="23"/>
        <v>59880</v>
      </c>
      <c r="M32" s="104">
        <f t="shared" si="24"/>
        <v>48353.1</v>
      </c>
      <c r="N32" s="104">
        <f t="shared" si="21"/>
        <v>8532.9</v>
      </c>
      <c r="O32" s="104">
        <f t="shared" si="22"/>
        <v>56886</v>
      </c>
      <c r="P32" s="104">
        <f t="shared" ref="P32:P49" si="30">J32*$P$9</f>
        <v>45808.200000000004</v>
      </c>
      <c r="Q32" s="104">
        <f t="shared" si="8"/>
        <v>8083.8</v>
      </c>
      <c r="R32" s="104">
        <f t="shared" si="9"/>
        <v>53892.000000000007</v>
      </c>
      <c r="S32" s="104">
        <f t="shared" si="28"/>
        <v>40718.400000000001</v>
      </c>
      <c r="T32" s="104">
        <f t="shared" si="11"/>
        <v>7185.6</v>
      </c>
      <c r="U32" s="104">
        <f t="shared" si="29"/>
        <v>47904</v>
      </c>
      <c r="V32" s="104">
        <f t="shared" si="25"/>
        <v>35628.6</v>
      </c>
      <c r="W32" s="104">
        <f t="shared" si="14"/>
        <v>6287.4</v>
      </c>
      <c r="X32" s="104">
        <f t="shared" si="26"/>
        <v>41916</v>
      </c>
      <c r="Y32" s="104">
        <f t="shared" si="16"/>
        <v>30538.799999999999</v>
      </c>
      <c r="Z32" s="104">
        <f t="shared" si="17"/>
        <v>5389.2</v>
      </c>
      <c r="AA32" s="66">
        <f t="shared" si="18"/>
        <v>35928</v>
      </c>
    </row>
    <row r="33" spans="1:27" ht="14.25" customHeight="1">
      <c r="A33" s="183">
        <v>86</v>
      </c>
      <c r="B33" s="56">
        <v>40848</v>
      </c>
      <c r="C33" s="68">
        <v>545</v>
      </c>
      <c r="D33" s="97">
        <v>1</v>
      </c>
      <c r="E33" s="70">
        <f t="shared" si="0"/>
        <v>545</v>
      </c>
      <c r="F33" s="59">
        <v>0</v>
      </c>
      <c r="G33" s="70">
        <f t="shared" si="1"/>
        <v>0</v>
      </c>
      <c r="H33" s="68">
        <f t="shared" si="2"/>
        <v>545</v>
      </c>
      <c r="I33" s="140">
        <f t="shared" si="20"/>
        <v>74214</v>
      </c>
      <c r="J33" s="128">
        <f>IF((I33-H$33+(H$33/12*2))+K33&gt;N134,N134-K33,(I33-H$33+(H$33/12*2)))</f>
        <v>50898</v>
      </c>
      <c r="K33" s="128">
        <f t="shared" si="27"/>
        <v>8982</v>
      </c>
      <c r="L33" s="128">
        <f t="shared" si="23"/>
        <v>59880</v>
      </c>
      <c r="M33" s="128">
        <f t="shared" si="24"/>
        <v>48353.1</v>
      </c>
      <c r="N33" s="128">
        <f t="shared" si="21"/>
        <v>8532.9</v>
      </c>
      <c r="O33" s="128">
        <f t="shared" si="22"/>
        <v>56886</v>
      </c>
      <c r="P33" s="106">
        <f t="shared" si="30"/>
        <v>45808.200000000004</v>
      </c>
      <c r="Q33" s="128">
        <f t="shared" si="8"/>
        <v>8083.8</v>
      </c>
      <c r="R33" s="128">
        <f t="shared" si="9"/>
        <v>53892.000000000007</v>
      </c>
      <c r="S33" s="128">
        <f t="shared" si="28"/>
        <v>40718.400000000001</v>
      </c>
      <c r="T33" s="128">
        <f t="shared" si="11"/>
        <v>7185.6</v>
      </c>
      <c r="U33" s="128">
        <f t="shared" si="29"/>
        <v>47904</v>
      </c>
      <c r="V33" s="128">
        <f t="shared" si="25"/>
        <v>35628.6</v>
      </c>
      <c r="W33" s="128">
        <f t="shared" si="14"/>
        <v>6287.4</v>
      </c>
      <c r="X33" s="128">
        <f t="shared" si="26"/>
        <v>41916</v>
      </c>
      <c r="Y33" s="128">
        <f t="shared" si="16"/>
        <v>30538.799999999999</v>
      </c>
      <c r="Z33" s="128">
        <f t="shared" si="17"/>
        <v>5389.2</v>
      </c>
      <c r="AA33" s="52">
        <f t="shared" si="18"/>
        <v>35928</v>
      </c>
    </row>
    <row r="34" spans="1:27" ht="14.25" customHeight="1">
      <c r="A34" s="183">
        <v>85</v>
      </c>
      <c r="B34" s="46">
        <v>40878</v>
      </c>
      <c r="C34" s="68">
        <v>1090</v>
      </c>
      <c r="D34" s="97">
        <v>1</v>
      </c>
      <c r="E34" s="60">
        <f t="shared" si="0"/>
        <v>1090</v>
      </c>
      <c r="F34" s="59">
        <v>0</v>
      </c>
      <c r="G34" s="60">
        <f t="shared" si="1"/>
        <v>0</v>
      </c>
      <c r="H34" s="57">
        <f t="shared" si="2"/>
        <v>1090</v>
      </c>
      <c r="I34" s="141">
        <f t="shared" si="20"/>
        <v>73669</v>
      </c>
      <c r="J34" s="104">
        <f>IF((I34-H$33+(H$33/12*1))+K34&gt;N134,N134-K34,(I34-H$33+(H$33/12*1)))</f>
        <v>50898</v>
      </c>
      <c r="K34" s="104">
        <f t="shared" si="27"/>
        <v>8982</v>
      </c>
      <c r="L34" s="104">
        <f t="shared" si="23"/>
        <v>59880</v>
      </c>
      <c r="M34" s="104">
        <f t="shared" si="24"/>
        <v>48353.1</v>
      </c>
      <c r="N34" s="104">
        <f t="shared" si="21"/>
        <v>8532.9</v>
      </c>
      <c r="O34" s="104">
        <f t="shared" si="22"/>
        <v>56886</v>
      </c>
      <c r="P34" s="104">
        <f t="shared" si="30"/>
        <v>45808.200000000004</v>
      </c>
      <c r="Q34" s="104">
        <f t="shared" si="8"/>
        <v>8083.8</v>
      </c>
      <c r="R34" s="104">
        <f t="shared" si="9"/>
        <v>53892.000000000007</v>
      </c>
      <c r="S34" s="104">
        <f t="shared" si="28"/>
        <v>40718.400000000001</v>
      </c>
      <c r="T34" s="104">
        <f t="shared" si="11"/>
        <v>7185.6</v>
      </c>
      <c r="U34" s="104">
        <f t="shared" si="29"/>
        <v>47904</v>
      </c>
      <c r="V34" s="104">
        <f t="shared" si="25"/>
        <v>35628.6</v>
      </c>
      <c r="W34" s="104">
        <f t="shared" si="14"/>
        <v>6287.4</v>
      </c>
      <c r="X34" s="104">
        <f t="shared" si="26"/>
        <v>41916</v>
      </c>
      <c r="Y34" s="104">
        <f t="shared" si="16"/>
        <v>30538.799999999999</v>
      </c>
      <c r="Z34" s="104">
        <f t="shared" si="17"/>
        <v>5389.2</v>
      </c>
      <c r="AA34" s="66">
        <f t="shared" si="18"/>
        <v>35928</v>
      </c>
    </row>
    <row r="35" spans="1:27" ht="14.25" customHeight="1">
      <c r="A35" s="183">
        <v>84</v>
      </c>
      <c r="B35" s="46">
        <v>40909</v>
      </c>
      <c r="C35" s="68">
        <v>622</v>
      </c>
      <c r="D35" s="97">
        <v>1</v>
      </c>
      <c r="E35" s="70">
        <f t="shared" si="0"/>
        <v>622</v>
      </c>
      <c r="F35" s="59">
        <v>0</v>
      </c>
      <c r="G35" s="70">
        <f t="shared" si="1"/>
        <v>0</v>
      </c>
      <c r="H35" s="68">
        <f t="shared" si="2"/>
        <v>622</v>
      </c>
      <c r="I35" s="140">
        <f t="shared" si="20"/>
        <v>72579</v>
      </c>
      <c r="J35" s="128">
        <f>IF((I35-H$45+(H$45))+K35&gt;N134,N134-K35,(I35-H$45+(H$45)))</f>
        <v>50898</v>
      </c>
      <c r="K35" s="128">
        <f t="shared" si="27"/>
        <v>8982</v>
      </c>
      <c r="L35" s="128">
        <f t="shared" si="23"/>
        <v>59880</v>
      </c>
      <c r="M35" s="128">
        <f t="shared" si="24"/>
        <v>48353.1</v>
      </c>
      <c r="N35" s="128">
        <f t="shared" si="21"/>
        <v>8532.9</v>
      </c>
      <c r="O35" s="128">
        <f t="shared" si="22"/>
        <v>56886</v>
      </c>
      <c r="P35" s="106">
        <f t="shared" si="30"/>
        <v>45808.200000000004</v>
      </c>
      <c r="Q35" s="128">
        <f t="shared" si="8"/>
        <v>8083.8</v>
      </c>
      <c r="R35" s="128">
        <f t="shared" si="9"/>
        <v>53892.000000000007</v>
      </c>
      <c r="S35" s="128">
        <f t="shared" si="28"/>
        <v>40718.400000000001</v>
      </c>
      <c r="T35" s="128">
        <f t="shared" si="11"/>
        <v>7185.6</v>
      </c>
      <c r="U35" s="128">
        <f t="shared" si="29"/>
        <v>47904</v>
      </c>
      <c r="V35" s="128">
        <f t="shared" si="25"/>
        <v>35628.6</v>
      </c>
      <c r="W35" s="128">
        <f t="shared" si="14"/>
        <v>6287.4</v>
      </c>
      <c r="X35" s="128">
        <f t="shared" si="26"/>
        <v>41916</v>
      </c>
      <c r="Y35" s="128">
        <f t="shared" si="16"/>
        <v>30538.799999999999</v>
      </c>
      <c r="Z35" s="128">
        <f t="shared" si="17"/>
        <v>5389.2</v>
      </c>
      <c r="AA35" s="52">
        <f t="shared" si="18"/>
        <v>35928</v>
      </c>
    </row>
    <row r="36" spans="1:27" ht="14.25" customHeight="1">
      <c r="A36" s="183">
        <v>83</v>
      </c>
      <c r="B36" s="56">
        <v>40940</v>
      </c>
      <c r="C36" s="68">
        <v>622</v>
      </c>
      <c r="D36" s="97">
        <v>1</v>
      </c>
      <c r="E36" s="60">
        <f t="shared" si="0"/>
        <v>622</v>
      </c>
      <c r="F36" s="59">
        <v>0</v>
      </c>
      <c r="G36" s="60">
        <f t="shared" si="1"/>
        <v>0</v>
      </c>
      <c r="H36" s="57">
        <f t="shared" si="2"/>
        <v>622</v>
      </c>
      <c r="I36" s="141">
        <f t="shared" si="20"/>
        <v>71957</v>
      </c>
      <c r="J36" s="104">
        <f>IF((I36-H$45+(H$45/12*11))+K36&gt;N134,N134-K36,(I36-H$45+(H$45/12*11)))</f>
        <v>50898</v>
      </c>
      <c r="K36" s="104">
        <f t="shared" si="27"/>
        <v>8982</v>
      </c>
      <c r="L36" s="104">
        <f t="shared" si="23"/>
        <v>59880</v>
      </c>
      <c r="M36" s="104">
        <f t="shared" si="24"/>
        <v>48353.1</v>
      </c>
      <c r="N36" s="104">
        <f t="shared" si="21"/>
        <v>8532.9</v>
      </c>
      <c r="O36" s="104">
        <f t="shared" si="22"/>
        <v>56886</v>
      </c>
      <c r="P36" s="104">
        <f t="shared" si="30"/>
        <v>45808.200000000004</v>
      </c>
      <c r="Q36" s="104">
        <f t="shared" si="8"/>
        <v>8083.8</v>
      </c>
      <c r="R36" s="104">
        <f t="shared" si="9"/>
        <v>53892.000000000007</v>
      </c>
      <c r="S36" s="104">
        <f t="shared" si="28"/>
        <v>40718.400000000001</v>
      </c>
      <c r="T36" s="104">
        <f t="shared" si="11"/>
        <v>7185.6</v>
      </c>
      <c r="U36" s="104">
        <f t="shared" si="29"/>
        <v>47904</v>
      </c>
      <c r="V36" s="104">
        <f t="shared" si="25"/>
        <v>35628.6</v>
      </c>
      <c r="W36" s="104">
        <f t="shared" si="14"/>
        <v>6287.4</v>
      </c>
      <c r="X36" s="104">
        <f t="shared" si="26"/>
        <v>41916</v>
      </c>
      <c r="Y36" s="104">
        <f t="shared" si="16"/>
        <v>30538.799999999999</v>
      </c>
      <c r="Z36" s="104">
        <f t="shared" si="17"/>
        <v>5389.2</v>
      </c>
      <c r="AA36" s="66">
        <f t="shared" si="18"/>
        <v>35928</v>
      </c>
    </row>
    <row r="37" spans="1:27" ht="14.25" customHeight="1">
      <c r="A37" s="183">
        <v>82</v>
      </c>
      <c r="B37" s="46">
        <v>40969</v>
      </c>
      <c r="C37" s="68">
        <v>622</v>
      </c>
      <c r="D37" s="97">
        <v>1</v>
      </c>
      <c r="E37" s="70">
        <f t="shared" si="0"/>
        <v>622</v>
      </c>
      <c r="F37" s="59">
        <v>0</v>
      </c>
      <c r="G37" s="70">
        <f t="shared" si="1"/>
        <v>0</v>
      </c>
      <c r="H37" s="68">
        <f t="shared" si="2"/>
        <v>622</v>
      </c>
      <c r="I37" s="140">
        <f t="shared" si="20"/>
        <v>71335</v>
      </c>
      <c r="J37" s="128">
        <f>IF((I37-H$45+(H$45/12*10))+K37&gt;N134,N134-K37,(I37-H$45+(H$45/12*10)))</f>
        <v>50898</v>
      </c>
      <c r="K37" s="106">
        <f t="shared" si="27"/>
        <v>8982</v>
      </c>
      <c r="L37" s="106">
        <f t="shared" si="23"/>
        <v>59880</v>
      </c>
      <c r="M37" s="128">
        <f t="shared" si="24"/>
        <v>48353.1</v>
      </c>
      <c r="N37" s="128">
        <f t="shared" si="21"/>
        <v>8532.9</v>
      </c>
      <c r="O37" s="128">
        <f t="shared" si="22"/>
        <v>56886</v>
      </c>
      <c r="P37" s="106">
        <f t="shared" si="30"/>
        <v>45808.200000000004</v>
      </c>
      <c r="Q37" s="128">
        <f t="shared" si="8"/>
        <v>8083.8</v>
      </c>
      <c r="R37" s="128">
        <f>P37+Q37</f>
        <v>53892.000000000007</v>
      </c>
      <c r="S37" s="128">
        <f t="shared" si="28"/>
        <v>40718.400000000001</v>
      </c>
      <c r="T37" s="128">
        <f t="shared" si="11"/>
        <v>7185.6</v>
      </c>
      <c r="U37" s="128">
        <f t="shared" si="29"/>
        <v>47904</v>
      </c>
      <c r="V37" s="128">
        <f t="shared" si="25"/>
        <v>35628.6</v>
      </c>
      <c r="W37" s="128">
        <f t="shared" si="14"/>
        <v>6287.4</v>
      </c>
      <c r="X37" s="128">
        <f t="shared" si="26"/>
        <v>41916</v>
      </c>
      <c r="Y37" s="128">
        <f t="shared" si="16"/>
        <v>30538.799999999999</v>
      </c>
      <c r="Z37" s="128">
        <f t="shared" si="17"/>
        <v>5389.2</v>
      </c>
      <c r="AA37" s="52">
        <f t="shared" si="18"/>
        <v>35928</v>
      </c>
    </row>
    <row r="38" spans="1:27" ht="14.25" customHeight="1">
      <c r="A38" s="183">
        <v>81</v>
      </c>
      <c r="B38" s="46">
        <v>41000</v>
      </c>
      <c r="C38" s="68">
        <v>622</v>
      </c>
      <c r="D38" s="97">
        <v>1</v>
      </c>
      <c r="E38" s="60">
        <f t="shared" si="0"/>
        <v>622</v>
      </c>
      <c r="F38" s="59">
        <v>0</v>
      </c>
      <c r="G38" s="60">
        <f t="shared" si="1"/>
        <v>0</v>
      </c>
      <c r="H38" s="57">
        <f t="shared" si="2"/>
        <v>622</v>
      </c>
      <c r="I38" s="141">
        <f t="shared" si="20"/>
        <v>70713</v>
      </c>
      <c r="J38" s="104">
        <f>IF((I38-H$45+(H$45/12*9))+K38&gt;N134,N134-K38,(I38-H$45+(H$45/12*9)))</f>
        <v>50898</v>
      </c>
      <c r="K38" s="104">
        <f t="shared" ref="K38:K69" si="31">H$134</f>
        <v>8982</v>
      </c>
      <c r="L38" s="105">
        <f t="shared" ref="L38:L69" si="32">J38+K38</f>
        <v>59880</v>
      </c>
      <c r="M38" s="104">
        <f t="shared" si="24"/>
        <v>48353.1</v>
      </c>
      <c r="N38" s="104">
        <f t="shared" si="21"/>
        <v>8532.9</v>
      </c>
      <c r="O38" s="104">
        <f t="shared" si="22"/>
        <v>56886</v>
      </c>
      <c r="P38" s="104">
        <f>J38*$P$9</f>
        <v>45808.200000000004</v>
      </c>
      <c r="Q38" s="104">
        <f t="shared" si="8"/>
        <v>8083.8</v>
      </c>
      <c r="R38" s="104">
        <f t="shared" ref="R38:R53" si="33">P38+Q38</f>
        <v>53892.000000000007</v>
      </c>
      <c r="S38" s="104">
        <f t="shared" si="28"/>
        <v>40718.400000000001</v>
      </c>
      <c r="T38" s="104">
        <f t="shared" si="11"/>
        <v>7185.6</v>
      </c>
      <c r="U38" s="104">
        <f t="shared" si="29"/>
        <v>47904</v>
      </c>
      <c r="V38" s="104">
        <f t="shared" si="25"/>
        <v>35628.6</v>
      </c>
      <c r="W38" s="104">
        <f t="shared" si="14"/>
        <v>6287.4</v>
      </c>
      <c r="X38" s="104">
        <f t="shared" si="26"/>
        <v>41916</v>
      </c>
      <c r="Y38" s="104">
        <f t="shared" si="16"/>
        <v>30538.799999999999</v>
      </c>
      <c r="Z38" s="104">
        <f t="shared" si="17"/>
        <v>5389.2</v>
      </c>
      <c r="AA38" s="66">
        <f t="shared" si="18"/>
        <v>35928</v>
      </c>
    </row>
    <row r="39" spans="1:27" ht="14.25" customHeight="1">
      <c r="A39" s="183">
        <v>80</v>
      </c>
      <c r="B39" s="56">
        <v>41030</v>
      </c>
      <c r="C39" s="68">
        <v>622</v>
      </c>
      <c r="D39" s="97">
        <v>1</v>
      </c>
      <c r="E39" s="70">
        <f t="shared" si="0"/>
        <v>622</v>
      </c>
      <c r="F39" s="59">
        <v>0</v>
      </c>
      <c r="G39" s="70">
        <f t="shared" si="1"/>
        <v>0</v>
      </c>
      <c r="H39" s="68">
        <f t="shared" si="2"/>
        <v>622</v>
      </c>
      <c r="I39" s="140">
        <f t="shared" si="20"/>
        <v>70091</v>
      </c>
      <c r="J39" s="128">
        <f>IF((I39-H$45+(H$45/12*8))+K39&gt;N134,N134-K39,(I39-H$45+(H$45/12*8)))</f>
        <v>50898</v>
      </c>
      <c r="K39" s="128">
        <f t="shared" si="31"/>
        <v>8982</v>
      </c>
      <c r="L39" s="128">
        <f t="shared" si="32"/>
        <v>59880</v>
      </c>
      <c r="M39" s="128">
        <f t="shared" si="24"/>
        <v>48353.1</v>
      </c>
      <c r="N39" s="128">
        <f t="shared" si="21"/>
        <v>8532.9</v>
      </c>
      <c r="O39" s="128">
        <f t="shared" si="22"/>
        <v>56886</v>
      </c>
      <c r="P39" s="106">
        <f t="shared" si="30"/>
        <v>45808.200000000004</v>
      </c>
      <c r="Q39" s="128">
        <f t="shared" si="8"/>
        <v>8083.8</v>
      </c>
      <c r="R39" s="128">
        <f t="shared" si="33"/>
        <v>53892.000000000007</v>
      </c>
      <c r="S39" s="128">
        <f t="shared" si="28"/>
        <v>40718.400000000001</v>
      </c>
      <c r="T39" s="128">
        <f t="shared" si="11"/>
        <v>7185.6</v>
      </c>
      <c r="U39" s="128">
        <f t="shared" si="29"/>
        <v>47904</v>
      </c>
      <c r="V39" s="128">
        <f t="shared" si="25"/>
        <v>35628.6</v>
      </c>
      <c r="W39" s="128">
        <f t="shared" si="14"/>
        <v>6287.4</v>
      </c>
      <c r="X39" s="128">
        <f t="shared" si="26"/>
        <v>41916</v>
      </c>
      <c r="Y39" s="128">
        <f t="shared" si="16"/>
        <v>30538.799999999999</v>
      </c>
      <c r="Z39" s="128">
        <f t="shared" si="17"/>
        <v>5389.2</v>
      </c>
      <c r="AA39" s="52">
        <f t="shared" si="18"/>
        <v>35928</v>
      </c>
    </row>
    <row r="40" spans="1:27" ht="14.25" customHeight="1">
      <c r="A40" s="183">
        <v>79</v>
      </c>
      <c r="B40" s="46">
        <v>41061</v>
      </c>
      <c r="C40" s="68">
        <v>622</v>
      </c>
      <c r="D40" s="97">
        <v>1</v>
      </c>
      <c r="E40" s="60">
        <f t="shared" si="0"/>
        <v>622</v>
      </c>
      <c r="F40" s="59">
        <v>0</v>
      </c>
      <c r="G40" s="60">
        <f t="shared" si="1"/>
        <v>0</v>
      </c>
      <c r="H40" s="57">
        <f t="shared" si="2"/>
        <v>622</v>
      </c>
      <c r="I40" s="141">
        <f t="shared" si="20"/>
        <v>69469</v>
      </c>
      <c r="J40" s="104">
        <f>IF((I40-H$45+(H$45/12*7))+K40&gt;N134,N134-K40,(I40-H$45+(H$45/12*7)))</f>
        <v>50898</v>
      </c>
      <c r="K40" s="104">
        <f t="shared" si="31"/>
        <v>8982</v>
      </c>
      <c r="L40" s="105">
        <f t="shared" si="32"/>
        <v>59880</v>
      </c>
      <c r="M40" s="104">
        <f t="shared" si="24"/>
        <v>48353.1</v>
      </c>
      <c r="N40" s="104">
        <f t="shared" si="21"/>
        <v>8532.9</v>
      </c>
      <c r="O40" s="104">
        <f t="shared" si="22"/>
        <v>56886</v>
      </c>
      <c r="P40" s="104">
        <f t="shared" si="30"/>
        <v>45808.200000000004</v>
      </c>
      <c r="Q40" s="104">
        <f t="shared" si="8"/>
        <v>8083.8</v>
      </c>
      <c r="R40" s="104">
        <f t="shared" si="33"/>
        <v>53892.000000000007</v>
      </c>
      <c r="S40" s="104">
        <f t="shared" ref="S40:S93" si="34">J40*S$9</f>
        <v>40718.400000000001</v>
      </c>
      <c r="T40" s="104">
        <f t="shared" si="11"/>
        <v>7185.6</v>
      </c>
      <c r="U40" s="104">
        <f t="shared" ref="U40:U93" si="35">S40+T40</f>
        <v>47904</v>
      </c>
      <c r="V40" s="104">
        <f t="shared" si="25"/>
        <v>35628.6</v>
      </c>
      <c r="W40" s="104">
        <f t="shared" si="14"/>
        <v>6287.4</v>
      </c>
      <c r="X40" s="104">
        <f t="shared" si="26"/>
        <v>41916</v>
      </c>
      <c r="Y40" s="104">
        <f t="shared" si="16"/>
        <v>30538.799999999999</v>
      </c>
      <c r="Z40" s="104">
        <f t="shared" si="17"/>
        <v>5389.2</v>
      </c>
      <c r="AA40" s="66">
        <f t="shared" si="18"/>
        <v>35928</v>
      </c>
    </row>
    <row r="41" spans="1:27" ht="14.25" customHeight="1">
      <c r="A41" s="183">
        <v>78</v>
      </c>
      <c r="B41" s="46">
        <v>41091</v>
      </c>
      <c r="C41" s="68">
        <v>622</v>
      </c>
      <c r="D41" s="97">
        <v>1</v>
      </c>
      <c r="E41" s="70">
        <f t="shared" si="0"/>
        <v>622</v>
      </c>
      <c r="F41" s="59">
        <v>0</v>
      </c>
      <c r="G41" s="70">
        <f t="shared" si="1"/>
        <v>0</v>
      </c>
      <c r="H41" s="68">
        <f t="shared" si="2"/>
        <v>622</v>
      </c>
      <c r="I41" s="140">
        <f t="shared" si="20"/>
        <v>68847</v>
      </c>
      <c r="J41" s="128">
        <f>IF((I41-H$45+(H$45/12*6))+K41&gt;N134,N134-K41,(I41-H$45+(H$45/12*6)))</f>
        <v>50898</v>
      </c>
      <c r="K41" s="128">
        <f t="shared" si="31"/>
        <v>8982</v>
      </c>
      <c r="L41" s="128">
        <f t="shared" si="32"/>
        <v>59880</v>
      </c>
      <c r="M41" s="128">
        <f t="shared" si="24"/>
        <v>48353.1</v>
      </c>
      <c r="N41" s="128">
        <f t="shared" si="21"/>
        <v>8532.9</v>
      </c>
      <c r="O41" s="128">
        <f t="shared" si="22"/>
        <v>56886</v>
      </c>
      <c r="P41" s="106">
        <f t="shared" si="30"/>
        <v>45808.200000000004</v>
      </c>
      <c r="Q41" s="128">
        <f t="shared" si="8"/>
        <v>8083.8</v>
      </c>
      <c r="R41" s="128">
        <f t="shared" si="33"/>
        <v>53892.000000000007</v>
      </c>
      <c r="S41" s="128">
        <f t="shared" si="34"/>
        <v>40718.400000000001</v>
      </c>
      <c r="T41" s="128">
        <f t="shared" si="11"/>
        <v>7185.6</v>
      </c>
      <c r="U41" s="128">
        <f t="shared" si="35"/>
        <v>47904</v>
      </c>
      <c r="V41" s="128">
        <f t="shared" si="25"/>
        <v>35628.6</v>
      </c>
      <c r="W41" s="128">
        <f t="shared" si="14"/>
        <v>6287.4</v>
      </c>
      <c r="X41" s="128">
        <f t="shared" si="26"/>
        <v>41916</v>
      </c>
      <c r="Y41" s="128">
        <f t="shared" si="16"/>
        <v>30538.799999999999</v>
      </c>
      <c r="Z41" s="128">
        <f t="shared" si="17"/>
        <v>5389.2</v>
      </c>
      <c r="AA41" s="52">
        <f t="shared" si="18"/>
        <v>35928</v>
      </c>
    </row>
    <row r="42" spans="1:27" ht="14.25" customHeight="1">
      <c r="A42" s="183">
        <v>77</v>
      </c>
      <c r="B42" s="56">
        <v>41122</v>
      </c>
      <c r="C42" s="68">
        <v>622</v>
      </c>
      <c r="D42" s="97">
        <v>1</v>
      </c>
      <c r="E42" s="60">
        <f t="shared" si="0"/>
        <v>622</v>
      </c>
      <c r="F42" s="59">
        <v>0</v>
      </c>
      <c r="G42" s="60">
        <f t="shared" si="1"/>
        <v>0</v>
      </c>
      <c r="H42" s="57">
        <f t="shared" si="2"/>
        <v>622</v>
      </c>
      <c r="I42" s="141">
        <f t="shared" si="20"/>
        <v>68225</v>
      </c>
      <c r="J42" s="104">
        <f>IF((I42-H$45+(H$45/12*5))+K42&gt;N134,N134-K42,(I42-H$45+(H$45/12*5)))</f>
        <v>50898</v>
      </c>
      <c r="K42" s="104">
        <f t="shared" si="31"/>
        <v>8982</v>
      </c>
      <c r="L42" s="105">
        <f t="shared" si="32"/>
        <v>59880</v>
      </c>
      <c r="M42" s="104">
        <f t="shared" si="24"/>
        <v>48353.1</v>
      </c>
      <c r="N42" s="104">
        <f t="shared" si="21"/>
        <v>8532.9</v>
      </c>
      <c r="O42" s="104">
        <f t="shared" si="22"/>
        <v>56886</v>
      </c>
      <c r="P42" s="104">
        <f t="shared" si="30"/>
        <v>45808.200000000004</v>
      </c>
      <c r="Q42" s="104">
        <f t="shared" si="8"/>
        <v>8083.8</v>
      </c>
      <c r="R42" s="104">
        <f t="shared" si="33"/>
        <v>53892.000000000007</v>
      </c>
      <c r="S42" s="104">
        <f t="shared" si="34"/>
        <v>40718.400000000001</v>
      </c>
      <c r="T42" s="104">
        <f t="shared" si="11"/>
        <v>7185.6</v>
      </c>
      <c r="U42" s="104">
        <f t="shared" si="35"/>
        <v>47904</v>
      </c>
      <c r="V42" s="104">
        <f t="shared" si="25"/>
        <v>35628.6</v>
      </c>
      <c r="W42" s="104">
        <f t="shared" si="14"/>
        <v>6287.4</v>
      </c>
      <c r="X42" s="104">
        <f t="shared" si="26"/>
        <v>41916</v>
      </c>
      <c r="Y42" s="104">
        <f t="shared" si="16"/>
        <v>30538.799999999999</v>
      </c>
      <c r="Z42" s="104">
        <f t="shared" si="17"/>
        <v>5389.2</v>
      </c>
      <c r="AA42" s="66">
        <f t="shared" si="18"/>
        <v>35928</v>
      </c>
    </row>
    <row r="43" spans="1:27" ht="14.25" customHeight="1">
      <c r="A43" s="183">
        <v>76</v>
      </c>
      <c r="B43" s="46">
        <v>41153</v>
      </c>
      <c r="C43" s="68">
        <v>622</v>
      </c>
      <c r="D43" s="97">
        <v>1</v>
      </c>
      <c r="E43" s="70">
        <f t="shared" si="0"/>
        <v>622</v>
      </c>
      <c r="F43" s="59">
        <v>0</v>
      </c>
      <c r="G43" s="70">
        <f t="shared" si="1"/>
        <v>0</v>
      </c>
      <c r="H43" s="68">
        <f t="shared" si="2"/>
        <v>622</v>
      </c>
      <c r="I43" s="140">
        <f t="shared" si="20"/>
        <v>67603</v>
      </c>
      <c r="J43" s="128">
        <f>IF((I43-H$45+(H$45/12*4))+K43&gt;N134,N134-K43,(I43-H$45+(H$45/12*4)))</f>
        <v>50898</v>
      </c>
      <c r="K43" s="128">
        <f t="shared" si="31"/>
        <v>8982</v>
      </c>
      <c r="L43" s="128">
        <f t="shared" si="32"/>
        <v>59880</v>
      </c>
      <c r="M43" s="128">
        <f t="shared" si="24"/>
        <v>48353.1</v>
      </c>
      <c r="N43" s="128">
        <f t="shared" si="21"/>
        <v>8532.9</v>
      </c>
      <c r="O43" s="128">
        <f t="shared" si="22"/>
        <v>56886</v>
      </c>
      <c r="P43" s="106">
        <f t="shared" si="30"/>
        <v>45808.200000000004</v>
      </c>
      <c r="Q43" s="128">
        <f t="shared" si="8"/>
        <v>8083.8</v>
      </c>
      <c r="R43" s="128">
        <f t="shared" si="33"/>
        <v>53892.000000000007</v>
      </c>
      <c r="S43" s="128">
        <f t="shared" si="34"/>
        <v>40718.400000000001</v>
      </c>
      <c r="T43" s="128">
        <f t="shared" si="11"/>
        <v>7185.6</v>
      </c>
      <c r="U43" s="128">
        <f t="shared" si="35"/>
        <v>47904</v>
      </c>
      <c r="V43" s="128">
        <f t="shared" si="25"/>
        <v>35628.6</v>
      </c>
      <c r="W43" s="128">
        <f t="shared" si="14"/>
        <v>6287.4</v>
      </c>
      <c r="X43" s="128">
        <f t="shared" si="26"/>
        <v>41916</v>
      </c>
      <c r="Y43" s="128">
        <f t="shared" ref="Y43:Y74" si="36">J43*Y$9</f>
        <v>30538.799999999999</v>
      </c>
      <c r="Z43" s="128">
        <f t="shared" ref="Z43:Z74" si="37">K43*Y$9</f>
        <v>5389.2</v>
      </c>
      <c r="AA43" s="52">
        <f t="shared" si="18"/>
        <v>35928</v>
      </c>
    </row>
    <row r="44" spans="1:27" ht="14.25" customHeight="1">
      <c r="A44" s="183">
        <v>75</v>
      </c>
      <c r="B44" s="46">
        <v>41183</v>
      </c>
      <c r="C44" s="68">
        <v>622</v>
      </c>
      <c r="D44" s="97">
        <v>1</v>
      </c>
      <c r="E44" s="60">
        <f t="shared" si="0"/>
        <v>622</v>
      </c>
      <c r="F44" s="59">
        <v>0</v>
      </c>
      <c r="G44" s="60">
        <f t="shared" si="1"/>
        <v>0</v>
      </c>
      <c r="H44" s="57">
        <f t="shared" si="2"/>
        <v>622</v>
      </c>
      <c r="I44" s="141">
        <f t="shared" si="20"/>
        <v>66981</v>
      </c>
      <c r="J44" s="104">
        <f>IF((I44-H$45+(H$45/12*3))+K44&gt;N134,N134-K44,(I44-H$45+(H$45/12*3)))</f>
        <v>50898</v>
      </c>
      <c r="K44" s="104">
        <f t="shared" si="31"/>
        <v>8982</v>
      </c>
      <c r="L44" s="105">
        <f t="shared" si="32"/>
        <v>59880</v>
      </c>
      <c r="M44" s="104">
        <f t="shared" si="24"/>
        <v>48353.1</v>
      </c>
      <c r="N44" s="104">
        <f t="shared" si="21"/>
        <v>8532.9</v>
      </c>
      <c r="O44" s="104">
        <f t="shared" si="22"/>
        <v>56886</v>
      </c>
      <c r="P44" s="104">
        <f t="shared" si="30"/>
        <v>45808.200000000004</v>
      </c>
      <c r="Q44" s="104">
        <f t="shared" si="8"/>
        <v>8083.8</v>
      </c>
      <c r="R44" s="104">
        <f t="shared" si="33"/>
        <v>53892.000000000007</v>
      </c>
      <c r="S44" s="104">
        <f t="shared" si="34"/>
        <v>40718.400000000001</v>
      </c>
      <c r="T44" s="104">
        <f t="shared" si="11"/>
        <v>7185.6</v>
      </c>
      <c r="U44" s="104">
        <f t="shared" si="35"/>
        <v>47904</v>
      </c>
      <c r="V44" s="104">
        <f t="shared" si="25"/>
        <v>35628.6</v>
      </c>
      <c r="W44" s="104">
        <f t="shared" si="14"/>
        <v>6287.4</v>
      </c>
      <c r="X44" s="104">
        <f t="shared" si="26"/>
        <v>41916</v>
      </c>
      <c r="Y44" s="104">
        <f t="shared" si="36"/>
        <v>30538.799999999999</v>
      </c>
      <c r="Z44" s="104">
        <f t="shared" si="37"/>
        <v>5389.2</v>
      </c>
      <c r="AA44" s="66">
        <f t="shared" si="18"/>
        <v>35928</v>
      </c>
    </row>
    <row r="45" spans="1:27" ht="14.25" customHeight="1">
      <c r="A45" s="183">
        <v>74</v>
      </c>
      <c r="B45" s="56">
        <v>41214</v>
      </c>
      <c r="C45" s="68">
        <v>622</v>
      </c>
      <c r="D45" s="97">
        <v>1</v>
      </c>
      <c r="E45" s="70">
        <f t="shared" si="0"/>
        <v>622</v>
      </c>
      <c r="F45" s="59">
        <v>0</v>
      </c>
      <c r="G45" s="70">
        <f t="shared" si="1"/>
        <v>0</v>
      </c>
      <c r="H45" s="68">
        <f t="shared" si="2"/>
        <v>622</v>
      </c>
      <c r="I45" s="140">
        <f t="shared" si="20"/>
        <v>66359</v>
      </c>
      <c r="J45" s="128">
        <f>IF((I45-H$45+(H$45/12*2))+K45&gt;N134,N134-K45,(I45-H$45+(H$45/12*2)))</f>
        <v>50898</v>
      </c>
      <c r="K45" s="128">
        <f t="shared" si="31"/>
        <v>8982</v>
      </c>
      <c r="L45" s="128">
        <f t="shared" si="32"/>
        <v>59880</v>
      </c>
      <c r="M45" s="128">
        <f t="shared" si="24"/>
        <v>48353.1</v>
      </c>
      <c r="N45" s="128">
        <f t="shared" si="21"/>
        <v>8532.9</v>
      </c>
      <c r="O45" s="128">
        <f t="shared" si="22"/>
        <v>56886</v>
      </c>
      <c r="P45" s="106">
        <f t="shared" si="30"/>
        <v>45808.200000000004</v>
      </c>
      <c r="Q45" s="128">
        <f t="shared" si="8"/>
        <v>8083.8</v>
      </c>
      <c r="R45" s="128">
        <f t="shared" si="33"/>
        <v>53892.000000000007</v>
      </c>
      <c r="S45" s="128">
        <f t="shared" si="34"/>
        <v>40718.400000000001</v>
      </c>
      <c r="T45" s="128">
        <f t="shared" si="11"/>
        <v>7185.6</v>
      </c>
      <c r="U45" s="128">
        <f t="shared" si="35"/>
        <v>47904</v>
      </c>
      <c r="V45" s="128">
        <f t="shared" si="25"/>
        <v>35628.6</v>
      </c>
      <c r="W45" s="128">
        <f t="shared" si="14"/>
        <v>6287.4</v>
      </c>
      <c r="X45" s="128">
        <f t="shared" si="26"/>
        <v>41916</v>
      </c>
      <c r="Y45" s="128">
        <f t="shared" si="36"/>
        <v>30538.799999999999</v>
      </c>
      <c r="Z45" s="128">
        <f t="shared" si="37"/>
        <v>5389.2</v>
      </c>
      <c r="AA45" s="52">
        <f t="shared" si="18"/>
        <v>35928</v>
      </c>
    </row>
    <row r="46" spans="1:27" ht="14.25" customHeight="1">
      <c r="A46" s="183">
        <v>73</v>
      </c>
      <c r="B46" s="46">
        <v>41244</v>
      </c>
      <c r="C46" s="68">
        <f>622*2</f>
        <v>1244</v>
      </c>
      <c r="D46" s="97">
        <v>1</v>
      </c>
      <c r="E46" s="60">
        <f>C46*D46</f>
        <v>1244</v>
      </c>
      <c r="F46" s="59">
        <v>0</v>
      </c>
      <c r="G46" s="60">
        <f t="shared" si="1"/>
        <v>0</v>
      </c>
      <c r="H46" s="57">
        <f t="shared" si="2"/>
        <v>1244</v>
      </c>
      <c r="I46" s="141">
        <f t="shared" si="20"/>
        <v>65737</v>
      </c>
      <c r="J46" s="104">
        <f>IF((I46-H$45+(H$45/12*1))+K46&gt;N134,N134-K46,(I46-H$45+(H$45/12*1)))</f>
        <v>50898</v>
      </c>
      <c r="K46" s="104">
        <f t="shared" si="31"/>
        <v>8982</v>
      </c>
      <c r="L46" s="105">
        <f t="shared" si="32"/>
        <v>59880</v>
      </c>
      <c r="M46" s="104">
        <f t="shared" si="24"/>
        <v>48353.1</v>
      </c>
      <c r="N46" s="104">
        <f t="shared" si="21"/>
        <v>8532.9</v>
      </c>
      <c r="O46" s="104">
        <f t="shared" si="22"/>
        <v>56886</v>
      </c>
      <c r="P46" s="104">
        <f t="shared" si="30"/>
        <v>45808.200000000004</v>
      </c>
      <c r="Q46" s="104">
        <f t="shared" si="8"/>
        <v>8083.8</v>
      </c>
      <c r="R46" s="104">
        <f t="shared" si="33"/>
        <v>53892.000000000007</v>
      </c>
      <c r="S46" s="104">
        <f t="shared" si="34"/>
        <v>40718.400000000001</v>
      </c>
      <c r="T46" s="104">
        <f t="shared" si="11"/>
        <v>7185.6</v>
      </c>
      <c r="U46" s="104">
        <f t="shared" si="35"/>
        <v>47904</v>
      </c>
      <c r="V46" s="104">
        <f t="shared" si="25"/>
        <v>35628.6</v>
      </c>
      <c r="W46" s="104">
        <f t="shared" si="14"/>
        <v>6287.4</v>
      </c>
      <c r="X46" s="104">
        <f t="shared" si="26"/>
        <v>41916</v>
      </c>
      <c r="Y46" s="104">
        <f t="shared" si="36"/>
        <v>30538.799999999999</v>
      </c>
      <c r="Z46" s="104">
        <f t="shared" si="37"/>
        <v>5389.2</v>
      </c>
      <c r="AA46" s="66">
        <f t="shared" si="18"/>
        <v>35928</v>
      </c>
    </row>
    <row r="47" spans="1:27" ht="14.25" customHeight="1">
      <c r="A47" s="183">
        <v>72</v>
      </c>
      <c r="B47" s="46">
        <v>41275</v>
      </c>
      <c r="C47" s="68">
        <v>678</v>
      </c>
      <c r="D47" s="97">
        <v>1</v>
      </c>
      <c r="E47" s="70">
        <f t="shared" si="0"/>
        <v>678</v>
      </c>
      <c r="F47" s="59">
        <v>0</v>
      </c>
      <c r="G47" s="70">
        <f t="shared" si="1"/>
        <v>0</v>
      </c>
      <c r="H47" s="68">
        <f t="shared" si="2"/>
        <v>678</v>
      </c>
      <c r="I47" s="140">
        <f t="shared" si="20"/>
        <v>64493</v>
      </c>
      <c r="J47" s="128">
        <f>IF((I47-H$57+(H$57))+K47&gt;N134,N134-K47,(I47-H$57+(H$57)))</f>
        <v>50898</v>
      </c>
      <c r="K47" s="128">
        <f t="shared" si="31"/>
        <v>8982</v>
      </c>
      <c r="L47" s="128">
        <f t="shared" si="32"/>
        <v>59880</v>
      </c>
      <c r="M47" s="128">
        <f t="shared" si="24"/>
        <v>48353.1</v>
      </c>
      <c r="N47" s="128">
        <f t="shared" si="21"/>
        <v>8532.9</v>
      </c>
      <c r="O47" s="128">
        <f t="shared" si="22"/>
        <v>56886</v>
      </c>
      <c r="P47" s="106">
        <f t="shared" si="30"/>
        <v>45808.200000000004</v>
      </c>
      <c r="Q47" s="128">
        <f t="shared" si="8"/>
        <v>8083.8</v>
      </c>
      <c r="R47" s="128">
        <f t="shared" si="33"/>
        <v>53892.000000000007</v>
      </c>
      <c r="S47" s="128">
        <f t="shared" si="34"/>
        <v>40718.400000000001</v>
      </c>
      <c r="T47" s="128">
        <f t="shared" si="11"/>
        <v>7185.6</v>
      </c>
      <c r="U47" s="128">
        <f t="shared" si="35"/>
        <v>47904</v>
      </c>
      <c r="V47" s="128">
        <f t="shared" si="25"/>
        <v>35628.6</v>
      </c>
      <c r="W47" s="128">
        <f t="shared" si="14"/>
        <v>6287.4</v>
      </c>
      <c r="X47" s="128">
        <f t="shared" si="26"/>
        <v>41916</v>
      </c>
      <c r="Y47" s="128">
        <f t="shared" si="36"/>
        <v>30538.799999999999</v>
      </c>
      <c r="Z47" s="128">
        <f t="shared" si="37"/>
        <v>5389.2</v>
      </c>
      <c r="AA47" s="52">
        <f t="shared" si="18"/>
        <v>35928</v>
      </c>
    </row>
    <row r="48" spans="1:27" ht="14.25" customHeight="1">
      <c r="A48" s="183">
        <v>71</v>
      </c>
      <c r="B48" s="56">
        <v>41306</v>
      </c>
      <c r="C48" s="68">
        <v>678</v>
      </c>
      <c r="D48" s="97">
        <v>1</v>
      </c>
      <c r="E48" s="60">
        <f t="shared" si="0"/>
        <v>678</v>
      </c>
      <c r="F48" s="59">
        <v>0</v>
      </c>
      <c r="G48" s="60">
        <f t="shared" si="1"/>
        <v>0</v>
      </c>
      <c r="H48" s="57">
        <f t="shared" si="2"/>
        <v>678</v>
      </c>
      <c r="I48" s="141">
        <f t="shared" si="20"/>
        <v>63815</v>
      </c>
      <c r="J48" s="104">
        <f>IF((I48-H$57+(H$57/12*11))+K48&gt;N134,N134-K48,(I48-H$57+(H$57/12*11)))</f>
        <v>50898</v>
      </c>
      <c r="K48" s="104">
        <f t="shared" si="31"/>
        <v>8982</v>
      </c>
      <c r="L48" s="105">
        <f t="shared" si="32"/>
        <v>59880</v>
      </c>
      <c r="M48" s="104">
        <f t="shared" si="24"/>
        <v>48353.1</v>
      </c>
      <c r="N48" s="104">
        <f t="shared" si="21"/>
        <v>8532.9</v>
      </c>
      <c r="O48" s="104">
        <f t="shared" si="22"/>
        <v>56886</v>
      </c>
      <c r="P48" s="104">
        <f t="shared" si="30"/>
        <v>45808.200000000004</v>
      </c>
      <c r="Q48" s="104">
        <f t="shared" si="8"/>
        <v>8083.8</v>
      </c>
      <c r="R48" s="104">
        <f t="shared" si="33"/>
        <v>53892.000000000007</v>
      </c>
      <c r="S48" s="104">
        <f t="shared" si="34"/>
        <v>40718.400000000001</v>
      </c>
      <c r="T48" s="104">
        <f t="shared" si="11"/>
        <v>7185.6</v>
      </c>
      <c r="U48" s="104">
        <f t="shared" si="35"/>
        <v>47904</v>
      </c>
      <c r="V48" s="104">
        <f t="shared" si="25"/>
        <v>35628.6</v>
      </c>
      <c r="W48" s="104">
        <f t="shared" si="14"/>
        <v>6287.4</v>
      </c>
      <c r="X48" s="104">
        <f t="shared" si="26"/>
        <v>41916</v>
      </c>
      <c r="Y48" s="104">
        <f t="shared" si="36"/>
        <v>30538.799999999999</v>
      </c>
      <c r="Z48" s="104">
        <f t="shared" si="37"/>
        <v>5389.2</v>
      </c>
      <c r="AA48" s="66">
        <f t="shared" si="18"/>
        <v>35928</v>
      </c>
    </row>
    <row r="49" spans="1:27" ht="14.25" customHeight="1">
      <c r="A49" s="183">
        <v>70</v>
      </c>
      <c r="B49" s="46">
        <v>41334</v>
      </c>
      <c r="C49" s="68">
        <v>678</v>
      </c>
      <c r="D49" s="97">
        <v>1</v>
      </c>
      <c r="E49" s="70">
        <f t="shared" si="0"/>
        <v>678</v>
      </c>
      <c r="F49" s="59">
        <v>0</v>
      </c>
      <c r="G49" s="70">
        <f t="shared" si="1"/>
        <v>0</v>
      </c>
      <c r="H49" s="68">
        <f t="shared" si="2"/>
        <v>678</v>
      </c>
      <c r="I49" s="140">
        <f t="shared" si="20"/>
        <v>63137</v>
      </c>
      <c r="J49" s="128">
        <f>IF((I49-H$57+(H$57/12*10))+K49&gt;N134,N134-K49,(I49-H$57+(H$57/12*10)))</f>
        <v>50898</v>
      </c>
      <c r="K49" s="128">
        <f t="shared" si="31"/>
        <v>8982</v>
      </c>
      <c r="L49" s="128">
        <f t="shared" si="32"/>
        <v>59880</v>
      </c>
      <c r="M49" s="128">
        <f t="shared" si="24"/>
        <v>48353.1</v>
      </c>
      <c r="N49" s="128">
        <f t="shared" si="21"/>
        <v>8532.9</v>
      </c>
      <c r="O49" s="128">
        <f t="shared" si="22"/>
        <v>56886</v>
      </c>
      <c r="P49" s="106">
        <f t="shared" si="30"/>
        <v>45808.200000000004</v>
      </c>
      <c r="Q49" s="128">
        <f t="shared" si="8"/>
        <v>8083.8</v>
      </c>
      <c r="R49" s="128">
        <f t="shared" si="33"/>
        <v>53892.000000000007</v>
      </c>
      <c r="S49" s="128">
        <f t="shared" si="34"/>
        <v>40718.400000000001</v>
      </c>
      <c r="T49" s="128">
        <f t="shared" si="11"/>
        <v>7185.6</v>
      </c>
      <c r="U49" s="128">
        <f t="shared" si="35"/>
        <v>47904</v>
      </c>
      <c r="V49" s="128">
        <f t="shared" si="25"/>
        <v>35628.6</v>
      </c>
      <c r="W49" s="128">
        <f t="shared" si="14"/>
        <v>6287.4</v>
      </c>
      <c r="X49" s="128">
        <f t="shared" si="26"/>
        <v>41916</v>
      </c>
      <c r="Y49" s="128">
        <f t="shared" si="36"/>
        <v>30538.799999999999</v>
      </c>
      <c r="Z49" s="128">
        <f t="shared" si="37"/>
        <v>5389.2</v>
      </c>
      <c r="AA49" s="52">
        <f t="shared" si="18"/>
        <v>35928</v>
      </c>
    </row>
    <row r="50" spans="1:27" ht="14.25" customHeight="1">
      <c r="A50" s="183">
        <v>69</v>
      </c>
      <c r="B50" s="46">
        <v>41365</v>
      </c>
      <c r="C50" s="68">
        <v>678</v>
      </c>
      <c r="D50" s="97">
        <v>1</v>
      </c>
      <c r="E50" s="60">
        <f t="shared" si="0"/>
        <v>678</v>
      </c>
      <c r="F50" s="59">
        <v>0</v>
      </c>
      <c r="G50" s="60">
        <f t="shared" si="1"/>
        <v>0</v>
      </c>
      <c r="H50" s="57">
        <f t="shared" si="2"/>
        <v>678</v>
      </c>
      <c r="I50" s="141">
        <f t="shared" si="20"/>
        <v>62459</v>
      </c>
      <c r="J50" s="104">
        <f>IF((I50-H$57+(H$57/12*9))+K50&gt;N134,N134-K50,(I50-H$57+(H$57/12*9)))</f>
        <v>50898</v>
      </c>
      <c r="K50" s="104">
        <f t="shared" si="31"/>
        <v>8982</v>
      </c>
      <c r="L50" s="105">
        <f t="shared" si="32"/>
        <v>59880</v>
      </c>
      <c r="M50" s="104">
        <f t="shared" si="24"/>
        <v>48353.1</v>
      </c>
      <c r="N50" s="104">
        <f t="shared" si="21"/>
        <v>8532.9</v>
      </c>
      <c r="O50" s="104">
        <f t="shared" si="22"/>
        <v>56886</v>
      </c>
      <c r="P50" s="104">
        <f>J50*$P$9</f>
        <v>45808.200000000004</v>
      </c>
      <c r="Q50" s="104">
        <f t="shared" si="8"/>
        <v>8083.8</v>
      </c>
      <c r="R50" s="104">
        <f t="shared" si="33"/>
        <v>53892.000000000007</v>
      </c>
      <c r="S50" s="104">
        <f t="shared" si="34"/>
        <v>40718.400000000001</v>
      </c>
      <c r="T50" s="104">
        <f t="shared" si="11"/>
        <v>7185.6</v>
      </c>
      <c r="U50" s="104">
        <f t="shared" si="35"/>
        <v>47904</v>
      </c>
      <c r="V50" s="104">
        <f t="shared" si="25"/>
        <v>35628.6</v>
      </c>
      <c r="W50" s="104">
        <f t="shared" si="14"/>
        <v>6287.4</v>
      </c>
      <c r="X50" s="104">
        <f t="shared" si="26"/>
        <v>41916</v>
      </c>
      <c r="Y50" s="104">
        <f t="shared" si="36"/>
        <v>30538.799999999999</v>
      </c>
      <c r="Z50" s="104">
        <f t="shared" si="37"/>
        <v>5389.2</v>
      </c>
      <c r="AA50" s="66">
        <f t="shared" si="18"/>
        <v>35928</v>
      </c>
    </row>
    <row r="51" spans="1:27" ht="14.25" customHeight="1">
      <c r="A51" s="183">
        <v>68</v>
      </c>
      <c r="B51" s="56">
        <v>41395</v>
      </c>
      <c r="C51" s="68">
        <v>678</v>
      </c>
      <c r="D51" s="97">
        <v>1</v>
      </c>
      <c r="E51" s="70">
        <f t="shared" si="0"/>
        <v>678</v>
      </c>
      <c r="F51" s="59">
        <v>0</v>
      </c>
      <c r="G51" s="70">
        <f t="shared" si="1"/>
        <v>0</v>
      </c>
      <c r="H51" s="68">
        <f t="shared" si="2"/>
        <v>678</v>
      </c>
      <c r="I51" s="140">
        <f t="shared" si="20"/>
        <v>61781</v>
      </c>
      <c r="J51" s="128">
        <f>IF((I51-H$57+(H$57/12*8))+K51&gt;N134,N134-K51,(I51-H$57+(H$57/12*8)))</f>
        <v>50898</v>
      </c>
      <c r="K51" s="128">
        <f t="shared" si="31"/>
        <v>8982</v>
      </c>
      <c r="L51" s="128">
        <f t="shared" si="32"/>
        <v>59880</v>
      </c>
      <c r="M51" s="128">
        <f t="shared" si="24"/>
        <v>48353.1</v>
      </c>
      <c r="N51" s="128">
        <f t="shared" si="21"/>
        <v>8532.9</v>
      </c>
      <c r="O51" s="128">
        <f t="shared" si="22"/>
        <v>56886</v>
      </c>
      <c r="P51" s="106">
        <f>J51*$P$9</f>
        <v>45808.200000000004</v>
      </c>
      <c r="Q51" s="128">
        <f t="shared" si="8"/>
        <v>8083.8</v>
      </c>
      <c r="R51" s="128">
        <f t="shared" si="33"/>
        <v>53892.000000000007</v>
      </c>
      <c r="S51" s="128">
        <f t="shared" si="34"/>
        <v>40718.400000000001</v>
      </c>
      <c r="T51" s="128">
        <f t="shared" si="11"/>
        <v>7185.6</v>
      </c>
      <c r="U51" s="128">
        <f t="shared" si="35"/>
        <v>47904</v>
      </c>
      <c r="V51" s="128">
        <f t="shared" si="25"/>
        <v>35628.6</v>
      </c>
      <c r="W51" s="128">
        <f t="shared" si="14"/>
        <v>6287.4</v>
      </c>
      <c r="X51" s="128">
        <f t="shared" si="26"/>
        <v>41916</v>
      </c>
      <c r="Y51" s="128">
        <f t="shared" si="36"/>
        <v>30538.799999999999</v>
      </c>
      <c r="Z51" s="128">
        <f t="shared" si="37"/>
        <v>5389.2</v>
      </c>
      <c r="AA51" s="52">
        <f t="shared" si="18"/>
        <v>35928</v>
      </c>
    </row>
    <row r="52" spans="1:27" ht="14.25" customHeight="1">
      <c r="A52" s="183">
        <v>67</v>
      </c>
      <c r="B52" s="46">
        <v>41426</v>
      </c>
      <c r="C52" s="68">
        <v>678</v>
      </c>
      <c r="D52" s="97">
        <v>1</v>
      </c>
      <c r="E52" s="60">
        <f t="shared" si="0"/>
        <v>678</v>
      </c>
      <c r="F52" s="59">
        <v>0</v>
      </c>
      <c r="G52" s="60">
        <f t="shared" si="1"/>
        <v>0</v>
      </c>
      <c r="H52" s="57">
        <f t="shared" si="2"/>
        <v>678</v>
      </c>
      <c r="I52" s="141">
        <f t="shared" si="20"/>
        <v>61103</v>
      </c>
      <c r="J52" s="104">
        <f>IF((I52-H$57+(H$57/12*7))+K52&gt;N134,N134-K52,(I52-H$57+(H$57/12*7)))</f>
        <v>50898</v>
      </c>
      <c r="K52" s="104">
        <f t="shared" si="31"/>
        <v>8982</v>
      </c>
      <c r="L52" s="105">
        <f t="shared" si="32"/>
        <v>59880</v>
      </c>
      <c r="M52" s="104">
        <f t="shared" si="24"/>
        <v>48353.1</v>
      </c>
      <c r="N52" s="104">
        <f t="shared" si="21"/>
        <v>8532.9</v>
      </c>
      <c r="O52" s="104">
        <f t="shared" si="22"/>
        <v>56886</v>
      </c>
      <c r="P52" s="104">
        <f t="shared" ref="P52:P71" si="38">J52*$P$9</f>
        <v>45808.200000000004</v>
      </c>
      <c r="Q52" s="104">
        <f t="shared" si="8"/>
        <v>8083.8</v>
      </c>
      <c r="R52" s="104">
        <f t="shared" si="33"/>
        <v>53892.000000000007</v>
      </c>
      <c r="S52" s="104">
        <f t="shared" si="34"/>
        <v>40718.400000000001</v>
      </c>
      <c r="T52" s="104">
        <f t="shared" si="11"/>
        <v>7185.6</v>
      </c>
      <c r="U52" s="104">
        <f t="shared" si="35"/>
        <v>47904</v>
      </c>
      <c r="V52" s="104">
        <f t="shared" si="25"/>
        <v>35628.6</v>
      </c>
      <c r="W52" s="104">
        <f t="shared" si="14"/>
        <v>6287.4</v>
      </c>
      <c r="X52" s="104">
        <f t="shared" si="26"/>
        <v>41916</v>
      </c>
      <c r="Y52" s="104">
        <f t="shared" si="36"/>
        <v>30538.799999999999</v>
      </c>
      <c r="Z52" s="104">
        <f t="shared" si="37"/>
        <v>5389.2</v>
      </c>
      <c r="AA52" s="66">
        <f t="shared" si="18"/>
        <v>35928</v>
      </c>
    </row>
    <row r="53" spans="1:27" ht="14.25" customHeight="1">
      <c r="A53" s="183">
        <v>66</v>
      </c>
      <c r="B53" s="46">
        <v>41456</v>
      </c>
      <c r="C53" s="68">
        <v>678</v>
      </c>
      <c r="D53" s="97">
        <v>1</v>
      </c>
      <c r="E53" s="70">
        <f t="shared" si="0"/>
        <v>678</v>
      </c>
      <c r="F53" s="59">
        <v>0</v>
      </c>
      <c r="G53" s="70">
        <f t="shared" si="1"/>
        <v>0</v>
      </c>
      <c r="H53" s="68">
        <f t="shared" si="2"/>
        <v>678</v>
      </c>
      <c r="I53" s="140">
        <f t="shared" si="20"/>
        <v>60425</v>
      </c>
      <c r="J53" s="128">
        <f>IF((I53-H$57+(H$57/12*6))+K53&gt;N134,N134-K53,(I53-H$57+(H$57/12*6)))</f>
        <v>50898</v>
      </c>
      <c r="K53" s="128">
        <f t="shared" si="31"/>
        <v>8982</v>
      </c>
      <c r="L53" s="128">
        <f t="shared" si="32"/>
        <v>59880</v>
      </c>
      <c r="M53" s="128">
        <f t="shared" si="24"/>
        <v>48353.1</v>
      </c>
      <c r="N53" s="128">
        <f t="shared" si="21"/>
        <v>8532.9</v>
      </c>
      <c r="O53" s="128">
        <f t="shared" si="22"/>
        <v>56886</v>
      </c>
      <c r="P53" s="106">
        <f t="shared" si="38"/>
        <v>45808.200000000004</v>
      </c>
      <c r="Q53" s="128">
        <f t="shared" si="8"/>
        <v>8083.8</v>
      </c>
      <c r="R53" s="128">
        <f t="shared" si="33"/>
        <v>53892.000000000007</v>
      </c>
      <c r="S53" s="128">
        <f t="shared" si="34"/>
        <v>40718.400000000001</v>
      </c>
      <c r="T53" s="128">
        <f t="shared" si="11"/>
        <v>7185.6</v>
      </c>
      <c r="U53" s="128">
        <f t="shared" si="35"/>
        <v>47904</v>
      </c>
      <c r="V53" s="128">
        <f t="shared" si="25"/>
        <v>35628.6</v>
      </c>
      <c r="W53" s="128">
        <f t="shared" si="14"/>
        <v>6287.4</v>
      </c>
      <c r="X53" s="128">
        <f t="shared" si="26"/>
        <v>41916</v>
      </c>
      <c r="Y53" s="128">
        <f t="shared" si="36"/>
        <v>30538.799999999999</v>
      </c>
      <c r="Z53" s="128">
        <f t="shared" si="37"/>
        <v>5389.2</v>
      </c>
      <c r="AA53" s="52">
        <f t="shared" si="18"/>
        <v>35928</v>
      </c>
    </row>
    <row r="54" spans="1:27" ht="14.25" customHeight="1">
      <c r="A54" s="183">
        <v>65</v>
      </c>
      <c r="B54" s="56">
        <v>41487</v>
      </c>
      <c r="C54" s="68">
        <v>678</v>
      </c>
      <c r="D54" s="97">
        <v>1</v>
      </c>
      <c r="E54" s="60">
        <f t="shared" si="0"/>
        <v>678</v>
      </c>
      <c r="F54" s="59">
        <v>0</v>
      </c>
      <c r="G54" s="60">
        <f t="shared" si="1"/>
        <v>0</v>
      </c>
      <c r="H54" s="57">
        <f t="shared" si="2"/>
        <v>678</v>
      </c>
      <c r="I54" s="141">
        <f t="shared" si="20"/>
        <v>59747</v>
      </c>
      <c r="J54" s="104">
        <f>IF((I54-H$57+(H$57/12*5))+K54&gt;N134,N134-K54,(I54-H$57+(H$57/12*5)))</f>
        <v>50898</v>
      </c>
      <c r="K54" s="104">
        <f t="shared" si="31"/>
        <v>8982</v>
      </c>
      <c r="L54" s="105">
        <f t="shared" si="32"/>
        <v>59880</v>
      </c>
      <c r="M54" s="104">
        <f t="shared" si="24"/>
        <v>48353.1</v>
      </c>
      <c r="N54" s="104">
        <f t="shared" ref="N54:N94" si="39">K54*M$9</f>
        <v>8532.9</v>
      </c>
      <c r="O54" s="104">
        <f t="shared" ref="O54:O94" si="40">M54+N54</f>
        <v>56886</v>
      </c>
      <c r="P54" s="104">
        <f t="shared" si="38"/>
        <v>45808.200000000004</v>
      </c>
      <c r="Q54" s="104">
        <f t="shared" si="8"/>
        <v>8083.8</v>
      </c>
      <c r="R54" s="104">
        <f>P54+Q54</f>
        <v>53892.000000000007</v>
      </c>
      <c r="S54" s="104">
        <f t="shared" si="34"/>
        <v>40718.400000000001</v>
      </c>
      <c r="T54" s="104">
        <f t="shared" si="11"/>
        <v>7185.6</v>
      </c>
      <c r="U54" s="104">
        <f t="shared" si="35"/>
        <v>47904</v>
      </c>
      <c r="V54" s="104">
        <f t="shared" si="25"/>
        <v>35628.6</v>
      </c>
      <c r="W54" s="104">
        <f t="shared" si="14"/>
        <v>6287.4</v>
      </c>
      <c r="X54" s="104">
        <f t="shared" si="26"/>
        <v>41916</v>
      </c>
      <c r="Y54" s="104">
        <f t="shared" si="36"/>
        <v>30538.799999999999</v>
      </c>
      <c r="Z54" s="104">
        <f t="shared" si="37"/>
        <v>5389.2</v>
      </c>
      <c r="AA54" s="66">
        <f t="shared" si="18"/>
        <v>35928</v>
      </c>
    </row>
    <row r="55" spans="1:27" ht="14.25" customHeight="1">
      <c r="A55" s="183">
        <v>64</v>
      </c>
      <c r="B55" s="46">
        <v>41518</v>
      </c>
      <c r="C55" s="68">
        <v>678</v>
      </c>
      <c r="D55" s="97">
        <v>1</v>
      </c>
      <c r="E55" s="70">
        <f t="shared" si="0"/>
        <v>678</v>
      </c>
      <c r="F55" s="59">
        <v>0</v>
      </c>
      <c r="G55" s="70">
        <f t="shared" si="1"/>
        <v>0</v>
      </c>
      <c r="H55" s="68">
        <f t="shared" si="2"/>
        <v>678</v>
      </c>
      <c r="I55" s="140">
        <f t="shared" si="20"/>
        <v>59069</v>
      </c>
      <c r="J55" s="128">
        <f>IF((I55-H$57+(H$57/12*4))+K55&gt;N134,N134-K55,(I55-H$57+(H$57/12*4)))</f>
        <v>50898</v>
      </c>
      <c r="K55" s="128">
        <f t="shared" si="31"/>
        <v>8982</v>
      </c>
      <c r="L55" s="128">
        <f t="shared" si="32"/>
        <v>59880</v>
      </c>
      <c r="M55" s="128">
        <f t="shared" ref="M55:M94" si="41">J55*M$9</f>
        <v>48353.1</v>
      </c>
      <c r="N55" s="128">
        <f t="shared" si="39"/>
        <v>8532.9</v>
      </c>
      <c r="O55" s="128">
        <f t="shared" si="40"/>
        <v>56886</v>
      </c>
      <c r="P55" s="106">
        <f t="shared" si="38"/>
        <v>45808.200000000004</v>
      </c>
      <c r="Q55" s="128">
        <f t="shared" si="8"/>
        <v>8083.8</v>
      </c>
      <c r="R55" s="128">
        <f t="shared" ref="R55:R73" si="42">P55+Q55</f>
        <v>53892.000000000007</v>
      </c>
      <c r="S55" s="128">
        <f t="shared" si="34"/>
        <v>40718.400000000001</v>
      </c>
      <c r="T55" s="128">
        <f t="shared" si="11"/>
        <v>7185.6</v>
      </c>
      <c r="U55" s="128">
        <f t="shared" si="35"/>
        <v>47904</v>
      </c>
      <c r="V55" s="128">
        <f t="shared" si="25"/>
        <v>35628.6</v>
      </c>
      <c r="W55" s="128">
        <f t="shared" si="14"/>
        <v>6287.4</v>
      </c>
      <c r="X55" s="128">
        <f t="shared" si="26"/>
        <v>41916</v>
      </c>
      <c r="Y55" s="128">
        <f t="shared" si="36"/>
        <v>30538.799999999999</v>
      </c>
      <c r="Z55" s="128">
        <f t="shared" si="37"/>
        <v>5389.2</v>
      </c>
      <c r="AA55" s="52">
        <f t="shared" si="18"/>
        <v>35928</v>
      </c>
    </row>
    <row r="56" spans="1:27" ht="14.25" customHeight="1">
      <c r="A56" s="183">
        <v>63</v>
      </c>
      <c r="B56" s="46">
        <v>41548</v>
      </c>
      <c r="C56" s="68">
        <v>678</v>
      </c>
      <c r="D56" s="97">
        <v>1</v>
      </c>
      <c r="E56" s="60">
        <f t="shared" si="0"/>
        <v>678</v>
      </c>
      <c r="F56" s="59">
        <v>0</v>
      </c>
      <c r="G56" s="60">
        <f t="shared" si="1"/>
        <v>0</v>
      </c>
      <c r="H56" s="57">
        <f t="shared" si="2"/>
        <v>678</v>
      </c>
      <c r="I56" s="141">
        <f t="shared" si="20"/>
        <v>58391</v>
      </c>
      <c r="J56" s="104">
        <f>IF((I56-H$57+(H$57/12*3))+K56&gt;N134,N134-K56,(I56-H$57+(H$57/12*3)))</f>
        <v>50898</v>
      </c>
      <c r="K56" s="104">
        <f t="shared" si="31"/>
        <v>8982</v>
      </c>
      <c r="L56" s="105">
        <f t="shared" si="32"/>
        <v>59880</v>
      </c>
      <c r="M56" s="104">
        <f t="shared" si="41"/>
        <v>48353.1</v>
      </c>
      <c r="N56" s="104">
        <f t="shared" si="39"/>
        <v>8532.9</v>
      </c>
      <c r="O56" s="104">
        <f t="shared" si="40"/>
        <v>56886</v>
      </c>
      <c r="P56" s="104">
        <f t="shared" si="38"/>
        <v>45808.200000000004</v>
      </c>
      <c r="Q56" s="104">
        <f t="shared" si="8"/>
        <v>8083.8</v>
      </c>
      <c r="R56" s="104">
        <f t="shared" si="42"/>
        <v>53892.000000000007</v>
      </c>
      <c r="S56" s="104">
        <f t="shared" si="34"/>
        <v>40718.400000000001</v>
      </c>
      <c r="T56" s="104">
        <f t="shared" si="11"/>
        <v>7185.6</v>
      </c>
      <c r="U56" s="104">
        <f t="shared" si="35"/>
        <v>47904</v>
      </c>
      <c r="V56" s="104">
        <f t="shared" si="25"/>
        <v>35628.6</v>
      </c>
      <c r="W56" s="104">
        <f t="shared" si="14"/>
        <v>6287.4</v>
      </c>
      <c r="X56" s="104">
        <f t="shared" si="26"/>
        <v>41916</v>
      </c>
      <c r="Y56" s="104">
        <f t="shared" si="36"/>
        <v>30538.799999999999</v>
      </c>
      <c r="Z56" s="104">
        <f t="shared" si="37"/>
        <v>5389.2</v>
      </c>
      <c r="AA56" s="66">
        <f t="shared" si="18"/>
        <v>35928</v>
      </c>
    </row>
    <row r="57" spans="1:27" ht="14.25" customHeight="1">
      <c r="A57" s="183">
        <v>62</v>
      </c>
      <c r="B57" s="56">
        <v>41579</v>
      </c>
      <c r="C57" s="68">
        <v>678</v>
      </c>
      <c r="D57" s="97">
        <v>1</v>
      </c>
      <c r="E57" s="70">
        <f t="shared" si="0"/>
        <v>678</v>
      </c>
      <c r="F57" s="59">
        <v>0</v>
      </c>
      <c r="G57" s="70">
        <f t="shared" si="1"/>
        <v>0</v>
      </c>
      <c r="H57" s="68">
        <f t="shared" si="2"/>
        <v>678</v>
      </c>
      <c r="I57" s="140">
        <f t="shared" si="20"/>
        <v>57713</v>
      </c>
      <c r="J57" s="128">
        <f>IF((I57-H$57+(H$57/12*2))+K57&gt;N134,N134-K57,(I57-H$57+(H$57/12*2)))</f>
        <v>50898</v>
      </c>
      <c r="K57" s="128">
        <f t="shared" si="31"/>
        <v>8982</v>
      </c>
      <c r="L57" s="128">
        <f t="shared" si="32"/>
        <v>59880</v>
      </c>
      <c r="M57" s="128">
        <f t="shared" si="41"/>
        <v>48353.1</v>
      </c>
      <c r="N57" s="128">
        <f t="shared" si="39"/>
        <v>8532.9</v>
      </c>
      <c r="O57" s="128">
        <f t="shared" si="40"/>
        <v>56886</v>
      </c>
      <c r="P57" s="106">
        <f t="shared" si="38"/>
        <v>45808.200000000004</v>
      </c>
      <c r="Q57" s="128">
        <f t="shared" si="8"/>
        <v>8083.8</v>
      </c>
      <c r="R57" s="128">
        <f t="shared" si="42"/>
        <v>53892.000000000007</v>
      </c>
      <c r="S57" s="128">
        <f t="shared" si="34"/>
        <v>40718.400000000001</v>
      </c>
      <c r="T57" s="128">
        <f t="shared" si="11"/>
        <v>7185.6</v>
      </c>
      <c r="U57" s="128">
        <f t="shared" si="35"/>
        <v>47904</v>
      </c>
      <c r="V57" s="128">
        <f t="shared" si="25"/>
        <v>35628.6</v>
      </c>
      <c r="W57" s="128">
        <f t="shared" si="14"/>
        <v>6287.4</v>
      </c>
      <c r="X57" s="128">
        <f t="shared" si="26"/>
        <v>41916</v>
      </c>
      <c r="Y57" s="128">
        <f t="shared" si="36"/>
        <v>30538.799999999999</v>
      </c>
      <c r="Z57" s="128">
        <f t="shared" si="37"/>
        <v>5389.2</v>
      </c>
      <c r="AA57" s="52">
        <f t="shared" si="18"/>
        <v>35928</v>
      </c>
    </row>
    <row r="58" spans="1:27" ht="14.25" customHeight="1">
      <c r="A58" s="183">
        <v>61</v>
      </c>
      <c r="B58" s="46">
        <v>41609</v>
      </c>
      <c r="C58" s="68">
        <f>678*2</f>
        <v>1356</v>
      </c>
      <c r="D58" s="97">
        <v>1</v>
      </c>
      <c r="E58" s="60">
        <f t="shared" si="0"/>
        <v>1356</v>
      </c>
      <c r="F58" s="59">
        <v>0</v>
      </c>
      <c r="G58" s="60">
        <f t="shared" si="1"/>
        <v>0</v>
      </c>
      <c r="H58" s="57">
        <f t="shared" si="2"/>
        <v>1356</v>
      </c>
      <c r="I58" s="141">
        <f t="shared" si="20"/>
        <v>57035</v>
      </c>
      <c r="J58" s="104">
        <f>IF((I58-H$57+(H$57/12*1))+K58&gt;N134,N134-K58,(I58-H$57+(H$57/12*1)))</f>
        <v>50898</v>
      </c>
      <c r="K58" s="104">
        <f t="shared" si="31"/>
        <v>8982</v>
      </c>
      <c r="L58" s="105">
        <f t="shared" si="32"/>
        <v>59880</v>
      </c>
      <c r="M58" s="104">
        <f t="shared" si="41"/>
        <v>48353.1</v>
      </c>
      <c r="N58" s="104">
        <f t="shared" si="39"/>
        <v>8532.9</v>
      </c>
      <c r="O58" s="104">
        <f t="shared" si="40"/>
        <v>56886</v>
      </c>
      <c r="P58" s="104">
        <f t="shared" si="38"/>
        <v>45808.200000000004</v>
      </c>
      <c r="Q58" s="104">
        <f t="shared" si="8"/>
        <v>8083.8</v>
      </c>
      <c r="R58" s="104">
        <f t="shared" si="42"/>
        <v>53892.000000000007</v>
      </c>
      <c r="S58" s="104">
        <f t="shared" si="34"/>
        <v>40718.400000000001</v>
      </c>
      <c r="T58" s="104">
        <f t="shared" si="11"/>
        <v>7185.6</v>
      </c>
      <c r="U58" s="104">
        <f t="shared" si="35"/>
        <v>47904</v>
      </c>
      <c r="V58" s="104">
        <f t="shared" si="25"/>
        <v>35628.6</v>
      </c>
      <c r="W58" s="104">
        <f t="shared" si="14"/>
        <v>6287.4</v>
      </c>
      <c r="X58" s="104">
        <f t="shared" si="26"/>
        <v>41916</v>
      </c>
      <c r="Y58" s="104">
        <f t="shared" si="36"/>
        <v>30538.799999999999</v>
      </c>
      <c r="Z58" s="104">
        <f t="shared" si="37"/>
        <v>5389.2</v>
      </c>
      <c r="AA58" s="66">
        <f t="shared" si="18"/>
        <v>35928</v>
      </c>
    </row>
    <row r="59" spans="1:27" ht="14.25" customHeight="1">
      <c r="A59" s="183">
        <v>60</v>
      </c>
      <c r="B59" s="46">
        <v>41640</v>
      </c>
      <c r="C59" s="68">
        <v>724</v>
      </c>
      <c r="D59" s="97">
        <v>1</v>
      </c>
      <c r="E59" s="70">
        <f t="shared" si="0"/>
        <v>724</v>
      </c>
      <c r="F59" s="59">
        <v>0</v>
      </c>
      <c r="G59" s="70">
        <f t="shared" si="1"/>
        <v>0</v>
      </c>
      <c r="H59" s="68">
        <f t="shared" si="2"/>
        <v>724</v>
      </c>
      <c r="I59" s="140">
        <f t="shared" si="20"/>
        <v>55679</v>
      </c>
      <c r="J59" s="128">
        <f>IF((I59-H$69+(H$69))+K59&gt;N134,N134-K59,(I59-H$69+(H$69)))</f>
        <v>50898</v>
      </c>
      <c r="K59" s="128">
        <f t="shared" si="31"/>
        <v>8982</v>
      </c>
      <c r="L59" s="128">
        <f t="shared" si="32"/>
        <v>59880</v>
      </c>
      <c r="M59" s="128">
        <f t="shared" si="41"/>
        <v>48353.1</v>
      </c>
      <c r="N59" s="128">
        <f t="shared" si="39"/>
        <v>8532.9</v>
      </c>
      <c r="O59" s="128">
        <f t="shared" si="40"/>
        <v>56886</v>
      </c>
      <c r="P59" s="106">
        <f t="shared" si="38"/>
        <v>45808.200000000004</v>
      </c>
      <c r="Q59" s="128">
        <f t="shared" si="8"/>
        <v>8083.8</v>
      </c>
      <c r="R59" s="128">
        <f t="shared" si="42"/>
        <v>53892.000000000007</v>
      </c>
      <c r="S59" s="128">
        <f t="shared" si="34"/>
        <v>40718.400000000001</v>
      </c>
      <c r="T59" s="128">
        <f t="shared" si="11"/>
        <v>7185.6</v>
      </c>
      <c r="U59" s="128">
        <f t="shared" si="35"/>
        <v>47904</v>
      </c>
      <c r="V59" s="128">
        <f t="shared" si="25"/>
        <v>35628.6</v>
      </c>
      <c r="W59" s="128">
        <f t="shared" si="14"/>
        <v>6287.4</v>
      </c>
      <c r="X59" s="128">
        <f t="shared" si="26"/>
        <v>41916</v>
      </c>
      <c r="Y59" s="128">
        <f t="shared" si="36"/>
        <v>30538.799999999999</v>
      </c>
      <c r="Z59" s="128">
        <f t="shared" si="37"/>
        <v>5389.2</v>
      </c>
      <c r="AA59" s="52">
        <f t="shared" si="18"/>
        <v>35928</v>
      </c>
    </row>
    <row r="60" spans="1:27" ht="14.25" customHeight="1">
      <c r="A60" s="183">
        <v>59</v>
      </c>
      <c r="B60" s="56">
        <v>41671</v>
      </c>
      <c r="C60" s="68">
        <v>724</v>
      </c>
      <c r="D60" s="97">
        <v>1</v>
      </c>
      <c r="E60" s="60">
        <f t="shared" si="0"/>
        <v>724</v>
      </c>
      <c r="F60" s="59">
        <v>0</v>
      </c>
      <c r="G60" s="60">
        <f t="shared" si="1"/>
        <v>0</v>
      </c>
      <c r="H60" s="57">
        <f t="shared" si="2"/>
        <v>724</v>
      </c>
      <c r="I60" s="141">
        <f t="shared" si="20"/>
        <v>54955</v>
      </c>
      <c r="J60" s="104">
        <f>IF((I60-H$69+(H$69/12*11))+K60&gt;N134,N134-K60,(I60-H$69+(H$69/12*11)))</f>
        <v>50898</v>
      </c>
      <c r="K60" s="104">
        <f t="shared" si="31"/>
        <v>8982</v>
      </c>
      <c r="L60" s="105">
        <f t="shared" si="32"/>
        <v>59880</v>
      </c>
      <c r="M60" s="104">
        <f t="shared" si="41"/>
        <v>48353.1</v>
      </c>
      <c r="N60" s="104">
        <f t="shared" si="39"/>
        <v>8532.9</v>
      </c>
      <c r="O60" s="104">
        <f t="shared" si="40"/>
        <v>56886</v>
      </c>
      <c r="P60" s="104">
        <f t="shared" si="38"/>
        <v>45808.200000000004</v>
      </c>
      <c r="Q60" s="104">
        <f t="shared" si="8"/>
        <v>8083.8</v>
      </c>
      <c r="R60" s="104">
        <f t="shared" si="42"/>
        <v>53892.000000000007</v>
      </c>
      <c r="S60" s="104">
        <f t="shared" si="34"/>
        <v>40718.400000000001</v>
      </c>
      <c r="T60" s="104">
        <f t="shared" si="11"/>
        <v>7185.6</v>
      </c>
      <c r="U60" s="104">
        <f t="shared" si="35"/>
        <v>47904</v>
      </c>
      <c r="V60" s="104">
        <f t="shared" si="25"/>
        <v>35628.6</v>
      </c>
      <c r="W60" s="104">
        <f t="shared" si="14"/>
        <v>6287.4</v>
      </c>
      <c r="X60" s="104">
        <f t="shared" si="26"/>
        <v>41916</v>
      </c>
      <c r="Y60" s="104">
        <f t="shared" si="36"/>
        <v>30538.799999999999</v>
      </c>
      <c r="Z60" s="104">
        <f t="shared" si="37"/>
        <v>5389.2</v>
      </c>
      <c r="AA60" s="66">
        <f t="shared" si="18"/>
        <v>35928</v>
      </c>
    </row>
    <row r="61" spans="1:27" ht="14.25" customHeight="1">
      <c r="A61" s="183">
        <v>58</v>
      </c>
      <c r="B61" s="46">
        <v>41699</v>
      </c>
      <c r="C61" s="68">
        <v>724</v>
      </c>
      <c r="D61" s="97">
        <v>1</v>
      </c>
      <c r="E61" s="70">
        <f t="shared" si="0"/>
        <v>724</v>
      </c>
      <c r="F61" s="59">
        <v>0</v>
      </c>
      <c r="G61" s="70">
        <f t="shared" si="1"/>
        <v>0</v>
      </c>
      <c r="H61" s="68">
        <f t="shared" si="2"/>
        <v>724</v>
      </c>
      <c r="I61" s="140">
        <f t="shared" si="20"/>
        <v>54231</v>
      </c>
      <c r="J61" s="128">
        <f>IF((I61-H$69+(H$69/12*10))+K61&gt;N134,N134-K61,(I61-H$69+(H$69/12*10)))</f>
        <v>50898</v>
      </c>
      <c r="K61" s="128">
        <f t="shared" si="31"/>
        <v>8982</v>
      </c>
      <c r="L61" s="128">
        <f t="shared" si="32"/>
        <v>59880</v>
      </c>
      <c r="M61" s="128">
        <f t="shared" si="41"/>
        <v>48353.1</v>
      </c>
      <c r="N61" s="128">
        <f t="shared" si="39"/>
        <v>8532.9</v>
      </c>
      <c r="O61" s="128">
        <f t="shared" si="40"/>
        <v>56886</v>
      </c>
      <c r="P61" s="106">
        <f t="shared" si="38"/>
        <v>45808.200000000004</v>
      </c>
      <c r="Q61" s="128">
        <f t="shared" si="8"/>
        <v>8083.8</v>
      </c>
      <c r="R61" s="128">
        <f t="shared" si="42"/>
        <v>53892.000000000007</v>
      </c>
      <c r="S61" s="128">
        <f t="shared" si="34"/>
        <v>40718.400000000001</v>
      </c>
      <c r="T61" s="128">
        <f t="shared" si="11"/>
        <v>7185.6</v>
      </c>
      <c r="U61" s="128">
        <f t="shared" si="35"/>
        <v>47904</v>
      </c>
      <c r="V61" s="128">
        <f t="shared" si="25"/>
        <v>35628.6</v>
      </c>
      <c r="W61" s="128">
        <f t="shared" si="14"/>
        <v>6287.4</v>
      </c>
      <c r="X61" s="128">
        <f t="shared" si="26"/>
        <v>41916</v>
      </c>
      <c r="Y61" s="128">
        <f t="shared" si="36"/>
        <v>30538.799999999999</v>
      </c>
      <c r="Z61" s="128">
        <f t="shared" si="37"/>
        <v>5389.2</v>
      </c>
      <c r="AA61" s="52">
        <f t="shared" si="18"/>
        <v>35928</v>
      </c>
    </row>
    <row r="62" spans="1:27" ht="14.25" customHeight="1">
      <c r="A62" s="183">
        <v>57</v>
      </c>
      <c r="B62" s="46">
        <v>41730</v>
      </c>
      <c r="C62" s="68">
        <v>724</v>
      </c>
      <c r="D62" s="97">
        <v>1</v>
      </c>
      <c r="E62" s="60">
        <f t="shared" si="0"/>
        <v>724</v>
      </c>
      <c r="F62" s="59">
        <v>0</v>
      </c>
      <c r="G62" s="60">
        <f t="shared" si="1"/>
        <v>0</v>
      </c>
      <c r="H62" s="57">
        <f t="shared" si="2"/>
        <v>724</v>
      </c>
      <c r="I62" s="141">
        <f t="shared" si="20"/>
        <v>53507</v>
      </c>
      <c r="J62" s="104">
        <f>IF((I62-H$69+(H$69/12*9))+K62&gt;N134,N134-K62,(I62-H$69+(H$69/12*9)))</f>
        <v>50898</v>
      </c>
      <c r="K62" s="104">
        <f t="shared" si="31"/>
        <v>8982</v>
      </c>
      <c r="L62" s="105">
        <f t="shared" si="32"/>
        <v>59880</v>
      </c>
      <c r="M62" s="104">
        <f t="shared" si="41"/>
        <v>48353.1</v>
      </c>
      <c r="N62" s="104">
        <f t="shared" si="39"/>
        <v>8532.9</v>
      </c>
      <c r="O62" s="104">
        <f t="shared" si="40"/>
        <v>56886</v>
      </c>
      <c r="P62" s="104">
        <f t="shared" si="38"/>
        <v>45808.200000000004</v>
      </c>
      <c r="Q62" s="104">
        <f t="shared" si="8"/>
        <v>8083.8</v>
      </c>
      <c r="R62" s="104">
        <f t="shared" si="42"/>
        <v>53892.000000000007</v>
      </c>
      <c r="S62" s="104">
        <f t="shared" si="34"/>
        <v>40718.400000000001</v>
      </c>
      <c r="T62" s="104">
        <f t="shared" si="11"/>
        <v>7185.6</v>
      </c>
      <c r="U62" s="104">
        <f t="shared" si="35"/>
        <v>47904</v>
      </c>
      <c r="V62" s="104">
        <f t="shared" si="25"/>
        <v>35628.6</v>
      </c>
      <c r="W62" s="104">
        <f t="shared" si="14"/>
        <v>6287.4</v>
      </c>
      <c r="X62" s="104">
        <f t="shared" si="26"/>
        <v>41916</v>
      </c>
      <c r="Y62" s="104">
        <f t="shared" si="36"/>
        <v>30538.799999999999</v>
      </c>
      <c r="Z62" s="104">
        <f t="shared" si="37"/>
        <v>5389.2</v>
      </c>
      <c r="AA62" s="66">
        <f t="shared" si="18"/>
        <v>35928</v>
      </c>
    </row>
    <row r="63" spans="1:27" ht="14.25" customHeight="1">
      <c r="A63" s="183">
        <v>56</v>
      </c>
      <c r="B63" s="56">
        <v>41760</v>
      </c>
      <c r="C63" s="68">
        <v>724</v>
      </c>
      <c r="D63" s="97">
        <v>1</v>
      </c>
      <c r="E63" s="70">
        <f t="shared" si="0"/>
        <v>724</v>
      </c>
      <c r="F63" s="59">
        <v>0</v>
      </c>
      <c r="G63" s="70">
        <f t="shared" si="1"/>
        <v>0</v>
      </c>
      <c r="H63" s="68">
        <f t="shared" si="2"/>
        <v>724</v>
      </c>
      <c r="I63" s="140">
        <f t="shared" si="20"/>
        <v>52783</v>
      </c>
      <c r="J63" s="128">
        <f>IF((I63-H$69+(H$69/12*8))+K63&gt;N134,N134-K63,(I63-H$69+(H$69/12*8)))</f>
        <v>50898</v>
      </c>
      <c r="K63" s="128">
        <f t="shared" si="31"/>
        <v>8982</v>
      </c>
      <c r="L63" s="128">
        <f t="shared" si="32"/>
        <v>59880</v>
      </c>
      <c r="M63" s="128">
        <f t="shared" si="41"/>
        <v>48353.1</v>
      </c>
      <c r="N63" s="128">
        <f t="shared" si="39"/>
        <v>8532.9</v>
      </c>
      <c r="O63" s="128">
        <f t="shared" si="40"/>
        <v>56886</v>
      </c>
      <c r="P63" s="106">
        <f t="shared" si="38"/>
        <v>45808.200000000004</v>
      </c>
      <c r="Q63" s="128">
        <f t="shared" si="8"/>
        <v>8083.8</v>
      </c>
      <c r="R63" s="128">
        <f t="shared" si="42"/>
        <v>53892.000000000007</v>
      </c>
      <c r="S63" s="128">
        <f t="shared" si="34"/>
        <v>40718.400000000001</v>
      </c>
      <c r="T63" s="128">
        <f t="shared" si="11"/>
        <v>7185.6</v>
      </c>
      <c r="U63" s="128">
        <f t="shared" si="35"/>
        <v>47904</v>
      </c>
      <c r="V63" s="128">
        <f t="shared" si="25"/>
        <v>35628.6</v>
      </c>
      <c r="W63" s="128">
        <f t="shared" si="14"/>
        <v>6287.4</v>
      </c>
      <c r="X63" s="128">
        <f t="shared" si="26"/>
        <v>41916</v>
      </c>
      <c r="Y63" s="128">
        <f t="shared" si="36"/>
        <v>30538.799999999999</v>
      </c>
      <c r="Z63" s="128">
        <f t="shared" si="37"/>
        <v>5389.2</v>
      </c>
      <c r="AA63" s="52">
        <f t="shared" si="18"/>
        <v>35928</v>
      </c>
    </row>
    <row r="64" spans="1:27" ht="14.25" customHeight="1">
      <c r="A64" s="183">
        <v>55</v>
      </c>
      <c r="B64" s="46">
        <v>41791</v>
      </c>
      <c r="C64" s="68">
        <v>724</v>
      </c>
      <c r="D64" s="97">
        <v>1</v>
      </c>
      <c r="E64" s="60">
        <f t="shared" si="0"/>
        <v>724</v>
      </c>
      <c r="F64" s="59">
        <v>0</v>
      </c>
      <c r="G64" s="60">
        <f t="shared" si="1"/>
        <v>0</v>
      </c>
      <c r="H64" s="57">
        <f t="shared" si="2"/>
        <v>724</v>
      </c>
      <c r="I64" s="141">
        <f t="shared" si="20"/>
        <v>52059</v>
      </c>
      <c r="J64" s="104">
        <f>IF((I64-H$69+(H$69/12*7))+K64&gt;N134,N134-K64,(I64-H$69+(H$69/12*7)))</f>
        <v>50898</v>
      </c>
      <c r="K64" s="104">
        <f t="shared" si="31"/>
        <v>8982</v>
      </c>
      <c r="L64" s="105">
        <f t="shared" si="32"/>
        <v>59880</v>
      </c>
      <c r="M64" s="104">
        <f t="shared" si="41"/>
        <v>48353.1</v>
      </c>
      <c r="N64" s="104">
        <f t="shared" si="39"/>
        <v>8532.9</v>
      </c>
      <c r="O64" s="104">
        <f t="shared" si="40"/>
        <v>56886</v>
      </c>
      <c r="P64" s="104">
        <f t="shared" si="38"/>
        <v>45808.200000000004</v>
      </c>
      <c r="Q64" s="104">
        <f t="shared" si="8"/>
        <v>8083.8</v>
      </c>
      <c r="R64" s="104">
        <f t="shared" si="42"/>
        <v>53892.000000000007</v>
      </c>
      <c r="S64" s="104">
        <f t="shared" si="34"/>
        <v>40718.400000000001</v>
      </c>
      <c r="T64" s="104">
        <f t="shared" si="11"/>
        <v>7185.6</v>
      </c>
      <c r="U64" s="104">
        <f t="shared" si="35"/>
        <v>47904</v>
      </c>
      <c r="V64" s="104">
        <f t="shared" si="25"/>
        <v>35628.6</v>
      </c>
      <c r="W64" s="104">
        <f t="shared" si="14"/>
        <v>6287.4</v>
      </c>
      <c r="X64" s="104">
        <f t="shared" si="26"/>
        <v>41916</v>
      </c>
      <c r="Y64" s="104">
        <f t="shared" si="36"/>
        <v>30538.799999999999</v>
      </c>
      <c r="Z64" s="104">
        <f t="shared" si="37"/>
        <v>5389.2</v>
      </c>
      <c r="AA64" s="66">
        <f t="shared" si="18"/>
        <v>35928</v>
      </c>
    </row>
    <row r="65" spans="1:27" ht="14.25" customHeight="1">
      <c r="A65" s="183">
        <v>54</v>
      </c>
      <c r="B65" s="46">
        <v>41821</v>
      </c>
      <c r="C65" s="68">
        <v>724</v>
      </c>
      <c r="D65" s="97">
        <v>1</v>
      </c>
      <c r="E65" s="70">
        <f t="shared" si="0"/>
        <v>724</v>
      </c>
      <c r="F65" s="59">
        <v>0</v>
      </c>
      <c r="G65" s="70">
        <f t="shared" si="1"/>
        <v>0</v>
      </c>
      <c r="H65" s="68">
        <f t="shared" si="2"/>
        <v>724</v>
      </c>
      <c r="I65" s="140">
        <f t="shared" si="20"/>
        <v>51335</v>
      </c>
      <c r="J65" s="128">
        <f>IF((I65-H$69+(H$69/12*6))+K65&gt;N134,N134-K65,(I65-H$69+(H$69/12*6)))</f>
        <v>50898</v>
      </c>
      <c r="K65" s="128">
        <f t="shared" si="31"/>
        <v>8982</v>
      </c>
      <c r="L65" s="128">
        <f t="shared" si="32"/>
        <v>59880</v>
      </c>
      <c r="M65" s="128">
        <f t="shared" si="41"/>
        <v>48353.1</v>
      </c>
      <c r="N65" s="128">
        <f t="shared" si="39"/>
        <v>8532.9</v>
      </c>
      <c r="O65" s="128">
        <f t="shared" si="40"/>
        <v>56886</v>
      </c>
      <c r="P65" s="106">
        <f t="shared" si="38"/>
        <v>45808.200000000004</v>
      </c>
      <c r="Q65" s="128">
        <f t="shared" si="8"/>
        <v>8083.8</v>
      </c>
      <c r="R65" s="128">
        <f t="shared" si="42"/>
        <v>53892.000000000007</v>
      </c>
      <c r="S65" s="128">
        <f t="shared" si="34"/>
        <v>40718.400000000001</v>
      </c>
      <c r="T65" s="128">
        <f t="shared" si="11"/>
        <v>7185.6</v>
      </c>
      <c r="U65" s="128">
        <f t="shared" si="35"/>
        <v>47904</v>
      </c>
      <c r="V65" s="128">
        <f t="shared" si="25"/>
        <v>35628.6</v>
      </c>
      <c r="W65" s="128">
        <f t="shared" si="14"/>
        <v>6287.4</v>
      </c>
      <c r="X65" s="128">
        <f t="shared" si="26"/>
        <v>41916</v>
      </c>
      <c r="Y65" s="128">
        <f t="shared" si="36"/>
        <v>30538.799999999999</v>
      </c>
      <c r="Z65" s="128">
        <f t="shared" si="37"/>
        <v>5389.2</v>
      </c>
      <c r="AA65" s="52">
        <f t="shared" si="18"/>
        <v>35928</v>
      </c>
    </row>
    <row r="66" spans="1:27" ht="14.25" customHeight="1">
      <c r="A66" s="183">
        <v>53</v>
      </c>
      <c r="B66" s="56">
        <v>41852</v>
      </c>
      <c r="C66" s="68">
        <v>724</v>
      </c>
      <c r="D66" s="97">
        <v>1</v>
      </c>
      <c r="E66" s="60">
        <f t="shared" si="0"/>
        <v>724</v>
      </c>
      <c r="F66" s="59">
        <v>0</v>
      </c>
      <c r="G66" s="60">
        <f t="shared" si="1"/>
        <v>0</v>
      </c>
      <c r="H66" s="57">
        <f t="shared" si="2"/>
        <v>724</v>
      </c>
      <c r="I66" s="141">
        <f t="shared" si="20"/>
        <v>50611</v>
      </c>
      <c r="J66" s="104">
        <f>IF((I66-H$69+(H$69/12*5))+K66&gt;N134,N134-K66,(I66-H$69+(H$69/12*5)))</f>
        <v>50188.666666666664</v>
      </c>
      <c r="K66" s="104">
        <f t="shared" si="31"/>
        <v>8982</v>
      </c>
      <c r="L66" s="105">
        <f t="shared" si="32"/>
        <v>59170.666666666664</v>
      </c>
      <c r="M66" s="104">
        <f t="shared" si="41"/>
        <v>47679.23333333333</v>
      </c>
      <c r="N66" s="104">
        <f t="shared" si="39"/>
        <v>8532.9</v>
      </c>
      <c r="O66" s="104">
        <f t="shared" si="40"/>
        <v>56212.133333333331</v>
      </c>
      <c r="P66" s="104">
        <f t="shared" si="38"/>
        <v>45169.799999999996</v>
      </c>
      <c r="Q66" s="104">
        <f t="shared" si="8"/>
        <v>8083.8</v>
      </c>
      <c r="R66" s="104">
        <f t="shared" si="42"/>
        <v>53253.599999999999</v>
      </c>
      <c r="S66" s="104">
        <f t="shared" si="34"/>
        <v>40150.933333333334</v>
      </c>
      <c r="T66" s="104">
        <f t="shared" si="11"/>
        <v>7185.6</v>
      </c>
      <c r="U66" s="104">
        <f t="shared" si="35"/>
        <v>47336.533333333333</v>
      </c>
      <c r="V66" s="104">
        <f t="shared" si="25"/>
        <v>35132.066666666666</v>
      </c>
      <c r="W66" s="104">
        <f t="shared" si="14"/>
        <v>6287.4</v>
      </c>
      <c r="X66" s="104">
        <f t="shared" si="26"/>
        <v>41419.466666666667</v>
      </c>
      <c r="Y66" s="104">
        <f t="shared" si="36"/>
        <v>30113.199999999997</v>
      </c>
      <c r="Z66" s="104">
        <f t="shared" si="37"/>
        <v>5389.2</v>
      </c>
      <c r="AA66" s="66">
        <f t="shared" si="18"/>
        <v>35502.399999999994</v>
      </c>
    </row>
    <row r="67" spans="1:27" ht="14.25" customHeight="1">
      <c r="A67" s="183">
        <v>52</v>
      </c>
      <c r="B67" s="46">
        <v>41883</v>
      </c>
      <c r="C67" s="68">
        <v>724</v>
      </c>
      <c r="D67" s="97">
        <v>1</v>
      </c>
      <c r="E67" s="70">
        <f t="shared" si="0"/>
        <v>724</v>
      </c>
      <c r="F67" s="59">
        <v>0</v>
      </c>
      <c r="G67" s="70">
        <f t="shared" si="1"/>
        <v>0</v>
      </c>
      <c r="H67" s="68">
        <f t="shared" si="2"/>
        <v>724</v>
      </c>
      <c r="I67" s="140">
        <f t="shared" si="20"/>
        <v>49887</v>
      </c>
      <c r="J67" s="128">
        <f>IF((I67-H$69+(H$69/12*4))+K67&gt;N134,N134-K67,(I67-H$69+(H$69/12*4)))</f>
        <v>49404.333333333336</v>
      </c>
      <c r="K67" s="128">
        <f t="shared" si="31"/>
        <v>8982</v>
      </c>
      <c r="L67" s="128">
        <f t="shared" si="32"/>
        <v>58386.333333333336</v>
      </c>
      <c r="M67" s="128">
        <f t="shared" si="41"/>
        <v>46934.116666666669</v>
      </c>
      <c r="N67" s="128">
        <f t="shared" si="39"/>
        <v>8532.9</v>
      </c>
      <c r="O67" s="128">
        <f t="shared" si="40"/>
        <v>55467.01666666667</v>
      </c>
      <c r="P67" s="106">
        <f t="shared" si="38"/>
        <v>44463.9</v>
      </c>
      <c r="Q67" s="128">
        <f t="shared" si="8"/>
        <v>8083.8</v>
      </c>
      <c r="R67" s="128">
        <f t="shared" si="42"/>
        <v>52547.700000000004</v>
      </c>
      <c r="S67" s="128">
        <f t="shared" si="34"/>
        <v>39523.466666666674</v>
      </c>
      <c r="T67" s="128">
        <f t="shared" si="11"/>
        <v>7185.6</v>
      </c>
      <c r="U67" s="128">
        <f t="shared" si="35"/>
        <v>46709.066666666673</v>
      </c>
      <c r="V67" s="128">
        <f t="shared" si="25"/>
        <v>34583.033333333333</v>
      </c>
      <c r="W67" s="128">
        <f t="shared" si="14"/>
        <v>6287.4</v>
      </c>
      <c r="X67" s="128">
        <f t="shared" si="26"/>
        <v>40870.433333333334</v>
      </c>
      <c r="Y67" s="128">
        <f t="shared" si="36"/>
        <v>29642.6</v>
      </c>
      <c r="Z67" s="128">
        <f t="shared" si="37"/>
        <v>5389.2</v>
      </c>
      <c r="AA67" s="52">
        <f t="shared" si="18"/>
        <v>35031.799999999996</v>
      </c>
    </row>
    <row r="68" spans="1:27" ht="14.25" customHeight="1">
      <c r="A68" s="183">
        <v>51</v>
      </c>
      <c r="B68" s="46">
        <v>41913</v>
      </c>
      <c r="C68" s="68">
        <v>724</v>
      </c>
      <c r="D68" s="97">
        <v>1</v>
      </c>
      <c r="E68" s="60">
        <f t="shared" si="0"/>
        <v>724</v>
      </c>
      <c r="F68" s="59">
        <v>0</v>
      </c>
      <c r="G68" s="60">
        <f t="shared" si="1"/>
        <v>0</v>
      </c>
      <c r="H68" s="57">
        <f t="shared" si="2"/>
        <v>724</v>
      </c>
      <c r="I68" s="141">
        <f t="shared" si="20"/>
        <v>49163</v>
      </c>
      <c r="J68" s="104">
        <f>IF((I68-H$69+(H$69/12*3))+K68&gt;N134,N134-K68,(I68-H$69+(H$69/12*3)))</f>
        <v>48620</v>
      </c>
      <c r="K68" s="104">
        <f t="shared" si="31"/>
        <v>8982</v>
      </c>
      <c r="L68" s="105">
        <f t="shared" si="32"/>
        <v>57602</v>
      </c>
      <c r="M68" s="104">
        <f t="shared" si="41"/>
        <v>46189</v>
      </c>
      <c r="N68" s="104">
        <f t="shared" si="39"/>
        <v>8532.9</v>
      </c>
      <c r="O68" s="104">
        <f t="shared" si="40"/>
        <v>54721.9</v>
      </c>
      <c r="P68" s="104">
        <f t="shared" si="38"/>
        <v>43758</v>
      </c>
      <c r="Q68" s="104">
        <f t="shared" si="8"/>
        <v>8083.8</v>
      </c>
      <c r="R68" s="104">
        <f t="shared" si="42"/>
        <v>51841.8</v>
      </c>
      <c r="S68" s="104">
        <f t="shared" si="34"/>
        <v>38896</v>
      </c>
      <c r="T68" s="104">
        <f t="shared" si="11"/>
        <v>7185.6</v>
      </c>
      <c r="U68" s="104">
        <f t="shared" si="35"/>
        <v>46081.599999999999</v>
      </c>
      <c r="V68" s="104">
        <f t="shared" si="25"/>
        <v>34034</v>
      </c>
      <c r="W68" s="104">
        <f t="shared" si="14"/>
        <v>6287.4</v>
      </c>
      <c r="X68" s="104">
        <f t="shared" si="26"/>
        <v>40321.4</v>
      </c>
      <c r="Y68" s="104">
        <f t="shared" si="36"/>
        <v>29172</v>
      </c>
      <c r="Z68" s="104">
        <f t="shared" si="37"/>
        <v>5389.2</v>
      </c>
      <c r="AA68" s="66">
        <f t="shared" si="18"/>
        <v>34561.199999999997</v>
      </c>
    </row>
    <row r="69" spans="1:27" ht="14.25" customHeight="1">
      <c r="A69" s="183">
        <v>50</v>
      </c>
      <c r="B69" s="56">
        <v>41944</v>
      </c>
      <c r="C69" s="68">
        <v>724</v>
      </c>
      <c r="D69" s="97">
        <v>1</v>
      </c>
      <c r="E69" s="70">
        <f t="shared" si="0"/>
        <v>724</v>
      </c>
      <c r="F69" s="59">
        <v>0</v>
      </c>
      <c r="G69" s="70">
        <f t="shared" ref="G69:G94" si="43">E69*F69</f>
        <v>0</v>
      </c>
      <c r="H69" s="68">
        <f t="shared" ref="H69:H94" si="44">E69+G69</f>
        <v>724</v>
      </c>
      <c r="I69" s="140">
        <f t="shared" si="20"/>
        <v>48439</v>
      </c>
      <c r="J69" s="128">
        <f>IF((I69-H$69+(H$69/12*2))+K69&gt;N134,N134-K69,(I69-H$69+(H$69/12*2)))</f>
        <v>47835.666666666664</v>
      </c>
      <c r="K69" s="128">
        <f t="shared" si="31"/>
        <v>8982</v>
      </c>
      <c r="L69" s="128">
        <f t="shared" si="32"/>
        <v>56817.666666666664</v>
      </c>
      <c r="M69" s="128">
        <f t="shared" si="41"/>
        <v>45443.883333333331</v>
      </c>
      <c r="N69" s="128">
        <f t="shared" si="39"/>
        <v>8532.9</v>
      </c>
      <c r="O69" s="128">
        <f t="shared" si="40"/>
        <v>53976.783333333333</v>
      </c>
      <c r="P69" s="106">
        <f t="shared" si="38"/>
        <v>43052.1</v>
      </c>
      <c r="Q69" s="128">
        <f t="shared" si="8"/>
        <v>8083.8</v>
      </c>
      <c r="R69" s="128">
        <f t="shared" si="42"/>
        <v>51135.9</v>
      </c>
      <c r="S69" s="128">
        <f t="shared" si="34"/>
        <v>38268.533333333333</v>
      </c>
      <c r="T69" s="128">
        <f t="shared" si="11"/>
        <v>7185.6</v>
      </c>
      <c r="U69" s="128">
        <f t="shared" si="35"/>
        <v>45454.133333333331</v>
      </c>
      <c r="V69" s="128">
        <f t="shared" si="25"/>
        <v>33484.96666666666</v>
      </c>
      <c r="W69" s="128">
        <f t="shared" si="14"/>
        <v>6287.4</v>
      </c>
      <c r="X69" s="128">
        <f t="shared" si="26"/>
        <v>39772.366666666661</v>
      </c>
      <c r="Y69" s="128">
        <f t="shared" si="36"/>
        <v>28701.399999999998</v>
      </c>
      <c r="Z69" s="128">
        <f t="shared" si="37"/>
        <v>5389.2</v>
      </c>
      <c r="AA69" s="52">
        <f t="shared" si="18"/>
        <v>34090.6</v>
      </c>
    </row>
    <row r="70" spans="1:27" ht="14.25" customHeight="1">
      <c r="A70" s="183">
        <v>49</v>
      </c>
      <c r="B70" s="46">
        <v>41974</v>
      </c>
      <c r="C70" s="68">
        <f>724*2</f>
        <v>1448</v>
      </c>
      <c r="D70" s="97">
        <v>1</v>
      </c>
      <c r="E70" s="60">
        <f t="shared" ref="E70:E106" si="45">C70*D70</f>
        <v>1448</v>
      </c>
      <c r="F70" s="59">
        <v>0</v>
      </c>
      <c r="G70" s="60">
        <f t="shared" si="43"/>
        <v>0</v>
      </c>
      <c r="H70" s="57">
        <f t="shared" si="44"/>
        <v>1448</v>
      </c>
      <c r="I70" s="141">
        <f t="shared" si="20"/>
        <v>47715</v>
      </c>
      <c r="J70" s="104">
        <f>IF((I70-H$69+(H$69/12*1))+K70&gt;N134,N134-K70,(I70-H$69+(H$69/12*1)))</f>
        <v>47051.333333333336</v>
      </c>
      <c r="K70" s="104">
        <f t="shared" ref="K70:K94" si="46">H$134</f>
        <v>8982</v>
      </c>
      <c r="L70" s="105">
        <f t="shared" ref="L70:L94" si="47">J70+K70</f>
        <v>56033.333333333336</v>
      </c>
      <c r="M70" s="104">
        <f t="shared" si="41"/>
        <v>44698.76666666667</v>
      </c>
      <c r="N70" s="104">
        <f t="shared" si="39"/>
        <v>8532.9</v>
      </c>
      <c r="O70" s="104">
        <f t="shared" si="40"/>
        <v>53231.666666666672</v>
      </c>
      <c r="P70" s="104">
        <f t="shared" si="38"/>
        <v>42346.200000000004</v>
      </c>
      <c r="Q70" s="104">
        <f t="shared" si="8"/>
        <v>8083.8</v>
      </c>
      <c r="R70" s="104">
        <f t="shared" si="42"/>
        <v>50430.000000000007</v>
      </c>
      <c r="S70" s="104">
        <f t="shared" si="34"/>
        <v>37641.066666666673</v>
      </c>
      <c r="T70" s="104">
        <f t="shared" si="11"/>
        <v>7185.6</v>
      </c>
      <c r="U70" s="104">
        <f t="shared" si="35"/>
        <v>44826.666666666672</v>
      </c>
      <c r="V70" s="104">
        <f t="shared" si="25"/>
        <v>32935.933333333334</v>
      </c>
      <c r="W70" s="104">
        <f t="shared" si="14"/>
        <v>6287.4</v>
      </c>
      <c r="X70" s="104">
        <f t="shared" si="26"/>
        <v>39223.333333333336</v>
      </c>
      <c r="Y70" s="104">
        <f t="shared" si="36"/>
        <v>28230.799999999999</v>
      </c>
      <c r="Z70" s="104">
        <f t="shared" si="37"/>
        <v>5389.2</v>
      </c>
      <c r="AA70" s="66">
        <f t="shared" ref="AA70:AA118" si="48">Y70+Z70</f>
        <v>33620</v>
      </c>
    </row>
    <row r="71" spans="1:27" ht="14.25" customHeight="1">
      <c r="A71" s="183">
        <v>48</v>
      </c>
      <c r="B71" s="46">
        <v>42005</v>
      </c>
      <c r="C71" s="68">
        <v>788</v>
      </c>
      <c r="D71" s="97">
        <v>1</v>
      </c>
      <c r="E71" s="70">
        <f t="shared" si="45"/>
        <v>788</v>
      </c>
      <c r="F71" s="59">
        <v>0</v>
      </c>
      <c r="G71" s="70">
        <f t="shared" si="43"/>
        <v>0</v>
      </c>
      <c r="H71" s="68">
        <f t="shared" si="44"/>
        <v>788</v>
      </c>
      <c r="I71" s="140">
        <f t="shared" si="20"/>
        <v>46267</v>
      </c>
      <c r="J71" s="128">
        <f>IF((I71-H$81+(H$81))+K71&gt;N134,N134-K71,(I71-H$81+(H$81)))</f>
        <v>46267</v>
      </c>
      <c r="K71" s="128">
        <f t="shared" si="46"/>
        <v>8982</v>
      </c>
      <c r="L71" s="128">
        <f t="shared" si="47"/>
        <v>55249</v>
      </c>
      <c r="M71" s="128">
        <f t="shared" si="41"/>
        <v>43953.65</v>
      </c>
      <c r="N71" s="128">
        <f t="shared" si="39"/>
        <v>8532.9</v>
      </c>
      <c r="O71" s="128">
        <f t="shared" si="40"/>
        <v>52486.55</v>
      </c>
      <c r="P71" s="106">
        <f t="shared" si="38"/>
        <v>41640.300000000003</v>
      </c>
      <c r="Q71" s="128">
        <f t="shared" ref="Q71:Q94" si="49">K71*P$9</f>
        <v>8083.8</v>
      </c>
      <c r="R71" s="128">
        <f t="shared" si="42"/>
        <v>49724.100000000006</v>
      </c>
      <c r="S71" s="128">
        <f t="shared" si="34"/>
        <v>37013.599999999999</v>
      </c>
      <c r="T71" s="128">
        <f t="shared" ref="T71:T94" si="50">K71*S$9</f>
        <v>7185.6</v>
      </c>
      <c r="U71" s="128">
        <f t="shared" si="35"/>
        <v>44199.199999999997</v>
      </c>
      <c r="V71" s="128">
        <f t="shared" si="25"/>
        <v>32386.899999999998</v>
      </c>
      <c r="W71" s="128">
        <f t="shared" ref="W71:W93" si="51">K71*V$9</f>
        <v>6287.4</v>
      </c>
      <c r="X71" s="128">
        <f t="shared" si="26"/>
        <v>38674.299999999996</v>
      </c>
      <c r="Y71" s="128">
        <f t="shared" si="36"/>
        <v>27760.2</v>
      </c>
      <c r="Z71" s="128">
        <f t="shared" si="37"/>
        <v>5389.2</v>
      </c>
      <c r="AA71" s="52">
        <f t="shared" si="48"/>
        <v>33149.4</v>
      </c>
    </row>
    <row r="72" spans="1:27" ht="14.25" customHeight="1">
      <c r="A72" s="183">
        <v>47</v>
      </c>
      <c r="B72" s="56">
        <v>42036</v>
      </c>
      <c r="C72" s="68">
        <v>788</v>
      </c>
      <c r="D72" s="97">
        <v>1</v>
      </c>
      <c r="E72" s="60">
        <f t="shared" si="45"/>
        <v>788</v>
      </c>
      <c r="F72" s="59">
        <v>0</v>
      </c>
      <c r="G72" s="60">
        <f t="shared" si="43"/>
        <v>0</v>
      </c>
      <c r="H72" s="57">
        <f t="shared" si="44"/>
        <v>788</v>
      </c>
      <c r="I72" s="141">
        <f t="shared" si="20"/>
        <v>45479</v>
      </c>
      <c r="J72" s="104">
        <f>IF((I72-H$81+(H$81/12*11))+K72&gt;N134,N134-K72,(I72-H$81+(H$81/12*11)))</f>
        <v>45413.333333333336</v>
      </c>
      <c r="K72" s="104">
        <f t="shared" si="46"/>
        <v>8982</v>
      </c>
      <c r="L72" s="105">
        <f t="shared" si="47"/>
        <v>54395.333333333336</v>
      </c>
      <c r="M72" s="104">
        <f t="shared" si="41"/>
        <v>43142.666666666664</v>
      </c>
      <c r="N72" s="104">
        <f t="shared" si="39"/>
        <v>8532.9</v>
      </c>
      <c r="O72" s="104">
        <f t="shared" si="40"/>
        <v>51675.566666666666</v>
      </c>
      <c r="P72" s="104">
        <f>J72*$P$9</f>
        <v>40872</v>
      </c>
      <c r="Q72" s="104">
        <f t="shared" si="49"/>
        <v>8083.8</v>
      </c>
      <c r="R72" s="104">
        <f t="shared" si="42"/>
        <v>48955.8</v>
      </c>
      <c r="S72" s="104">
        <f t="shared" si="34"/>
        <v>36330.666666666672</v>
      </c>
      <c r="T72" s="104">
        <f t="shared" si="50"/>
        <v>7185.6</v>
      </c>
      <c r="U72" s="104">
        <f t="shared" si="35"/>
        <v>43516.26666666667</v>
      </c>
      <c r="V72" s="104">
        <f t="shared" si="25"/>
        <v>31789.333333333332</v>
      </c>
      <c r="W72" s="104">
        <f t="shared" si="51"/>
        <v>6287.4</v>
      </c>
      <c r="X72" s="104">
        <f t="shared" si="26"/>
        <v>38076.73333333333</v>
      </c>
      <c r="Y72" s="104">
        <f t="shared" si="36"/>
        <v>27248</v>
      </c>
      <c r="Z72" s="104">
        <f t="shared" si="37"/>
        <v>5389.2</v>
      </c>
      <c r="AA72" s="66">
        <f t="shared" si="48"/>
        <v>32637.200000000001</v>
      </c>
    </row>
    <row r="73" spans="1:27" ht="14.25" customHeight="1">
      <c r="A73" s="183">
        <v>46</v>
      </c>
      <c r="B73" s="46">
        <v>42064</v>
      </c>
      <c r="C73" s="68">
        <v>788</v>
      </c>
      <c r="D73" s="97">
        <v>1</v>
      </c>
      <c r="E73" s="70">
        <f t="shared" si="45"/>
        <v>788</v>
      </c>
      <c r="F73" s="59">
        <v>0</v>
      </c>
      <c r="G73" s="70">
        <f t="shared" si="43"/>
        <v>0</v>
      </c>
      <c r="H73" s="68">
        <f t="shared" si="44"/>
        <v>788</v>
      </c>
      <c r="I73" s="140">
        <f t="shared" si="20"/>
        <v>44691</v>
      </c>
      <c r="J73" s="128">
        <f>IF((I73-H$81+(H$81/12*10))+K73&gt;N134,N134-K73,(I73-H$81+(H$81/12*10)))</f>
        <v>44559.666666666664</v>
      </c>
      <c r="K73" s="128">
        <f t="shared" si="46"/>
        <v>8982</v>
      </c>
      <c r="L73" s="128">
        <f t="shared" si="47"/>
        <v>53541.666666666664</v>
      </c>
      <c r="M73" s="128">
        <f t="shared" si="41"/>
        <v>42331.683333333327</v>
      </c>
      <c r="N73" s="128">
        <f t="shared" si="39"/>
        <v>8532.9</v>
      </c>
      <c r="O73" s="128">
        <f t="shared" si="40"/>
        <v>50864.583333333328</v>
      </c>
      <c r="P73" s="106">
        <f>J73*$P$9</f>
        <v>40103.699999999997</v>
      </c>
      <c r="Q73" s="128">
        <f t="shared" si="49"/>
        <v>8083.8</v>
      </c>
      <c r="R73" s="128">
        <f t="shared" si="42"/>
        <v>48187.5</v>
      </c>
      <c r="S73" s="128">
        <f t="shared" si="34"/>
        <v>35647.73333333333</v>
      </c>
      <c r="T73" s="128">
        <f t="shared" si="50"/>
        <v>7185.6</v>
      </c>
      <c r="U73" s="128">
        <f t="shared" si="35"/>
        <v>42833.333333333328</v>
      </c>
      <c r="V73" s="128">
        <f t="shared" si="25"/>
        <v>31191.766666666663</v>
      </c>
      <c r="W73" s="128">
        <f t="shared" si="51"/>
        <v>6287.4</v>
      </c>
      <c r="X73" s="128">
        <f t="shared" si="26"/>
        <v>37479.166666666664</v>
      </c>
      <c r="Y73" s="128">
        <f t="shared" si="36"/>
        <v>26735.8</v>
      </c>
      <c r="Z73" s="128">
        <f t="shared" si="37"/>
        <v>5389.2</v>
      </c>
      <c r="AA73" s="52">
        <f t="shared" si="48"/>
        <v>32125</v>
      </c>
    </row>
    <row r="74" spans="1:27" ht="14.25" customHeight="1">
      <c r="A74" s="183">
        <v>45</v>
      </c>
      <c r="B74" s="46">
        <v>42095</v>
      </c>
      <c r="C74" s="68">
        <v>788</v>
      </c>
      <c r="D74" s="97">
        <v>1</v>
      </c>
      <c r="E74" s="60">
        <f t="shared" si="45"/>
        <v>788</v>
      </c>
      <c r="F74" s="59">
        <v>0</v>
      </c>
      <c r="G74" s="60">
        <f t="shared" si="43"/>
        <v>0</v>
      </c>
      <c r="H74" s="57">
        <f t="shared" si="44"/>
        <v>788</v>
      </c>
      <c r="I74" s="141">
        <f t="shared" si="20"/>
        <v>43903</v>
      </c>
      <c r="J74" s="104">
        <f>IF((I74-H$81+(H$81/12*9))+K74&gt;N134,N134-K74,(I74-H$81+(H$81/12*9)))</f>
        <v>43706</v>
      </c>
      <c r="K74" s="104">
        <f t="shared" si="46"/>
        <v>8982</v>
      </c>
      <c r="L74" s="105">
        <f t="shared" si="47"/>
        <v>52688</v>
      </c>
      <c r="M74" s="104">
        <f t="shared" si="41"/>
        <v>41520.699999999997</v>
      </c>
      <c r="N74" s="104">
        <f t="shared" si="39"/>
        <v>8532.9</v>
      </c>
      <c r="O74" s="104">
        <f t="shared" si="40"/>
        <v>50053.599999999999</v>
      </c>
      <c r="P74" s="104">
        <f t="shared" ref="P74:P87" si="52">J74*$P$9</f>
        <v>39335.4</v>
      </c>
      <c r="Q74" s="104">
        <f t="shared" si="49"/>
        <v>8083.8</v>
      </c>
      <c r="R74" s="104">
        <f>P74+Q74</f>
        <v>47419.200000000004</v>
      </c>
      <c r="S74" s="104">
        <f t="shared" si="34"/>
        <v>34964.800000000003</v>
      </c>
      <c r="T74" s="104">
        <f t="shared" si="50"/>
        <v>7185.6</v>
      </c>
      <c r="U74" s="104">
        <f t="shared" si="35"/>
        <v>42150.400000000001</v>
      </c>
      <c r="V74" s="104">
        <f t="shared" si="25"/>
        <v>30594.199999999997</v>
      </c>
      <c r="W74" s="104">
        <f t="shared" si="51"/>
        <v>6287.4</v>
      </c>
      <c r="X74" s="104">
        <f t="shared" si="26"/>
        <v>36881.599999999999</v>
      </c>
      <c r="Y74" s="104">
        <f t="shared" si="36"/>
        <v>26223.599999999999</v>
      </c>
      <c r="Z74" s="104">
        <f t="shared" si="37"/>
        <v>5389.2</v>
      </c>
      <c r="AA74" s="66">
        <f t="shared" si="48"/>
        <v>31612.799999999999</v>
      </c>
    </row>
    <row r="75" spans="1:27" ht="14.25" customHeight="1">
      <c r="A75" s="183">
        <v>44</v>
      </c>
      <c r="B75" s="56">
        <v>42125</v>
      </c>
      <c r="C75" s="68">
        <v>788</v>
      </c>
      <c r="D75" s="97">
        <v>1</v>
      </c>
      <c r="E75" s="70">
        <f t="shared" si="45"/>
        <v>788</v>
      </c>
      <c r="F75" s="59">
        <v>0</v>
      </c>
      <c r="G75" s="70">
        <f t="shared" si="43"/>
        <v>0</v>
      </c>
      <c r="H75" s="68">
        <f t="shared" si="44"/>
        <v>788</v>
      </c>
      <c r="I75" s="140">
        <f t="shared" si="20"/>
        <v>43115</v>
      </c>
      <c r="J75" s="128">
        <f>IF((I75-H$81+(H$81/12*8))+K75&gt;N134,N134-K75,(I75-H$81+(H$81/12*8)))</f>
        <v>42852.333333333336</v>
      </c>
      <c r="K75" s="128">
        <f t="shared" si="46"/>
        <v>8982</v>
      </c>
      <c r="L75" s="128">
        <f t="shared" si="47"/>
        <v>51834.333333333336</v>
      </c>
      <c r="M75" s="128">
        <f t="shared" si="41"/>
        <v>40709.716666666667</v>
      </c>
      <c r="N75" s="128">
        <f t="shared" si="39"/>
        <v>8532.9</v>
      </c>
      <c r="O75" s="128">
        <f t="shared" si="40"/>
        <v>49242.616666666669</v>
      </c>
      <c r="P75" s="106">
        <f t="shared" si="52"/>
        <v>38567.100000000006</v>
      </c>
      <c r="Q75" s="128">
        <f t="shared" si="49"/>
        <v>8083.8</v>
      </c>
      <c r="R75" s="128">
        <f t="shared" ref="R75:R94" si="53">P75+Q75</f>
        <v>46650.900000000009</v>
      </c>
      <c r="S75" s="128">
        <f t="shared" si="34"/>
        <v>34281.866666666669</v>
      </c>
      <c r="T75" s="128">
        <f t="shared" si="50"/>
        <v>7185.6</v>
      </c>
      <c r="U75" s="128">
        <f t="shared" si="35"/>
        <v>41467.466666666667</v>
      </c>
      <c r="V75" s="128">
        <f t="shared" si="25"/>
        <v>29996.633333333331</v>
      </c>
      <c r="W75" s="128">
        <f t="shared" si="51"/>
        <v>6287.4</v>
      </c>
      <c r="X75" s="128">
        <f t="shared" si="26"/>
        <v>36284.033333333333</v>
      </c>
      <c r="Y75" s="128">
        <f t="shared" ref="Y75:Y118" si="54">J75*Y$9</f>
        <v>25711.4</v>
      </c>
      <c r="Z75" s="128">
        <f t="shared" ref="Z75:Z118" si="55">K75*Y$9</f>
        <v>5389.2</v>
      </c>
      <c r="AA75" s="52">
        <f t="shared" si="48"/>
        <v>31100.600000000002</v>
      </c>
    </row>
    <row r="76" spans="1:27" ht="14.25" customHeight="1">
      <c r="A76" s="183">
        <v>43</v>
      </c>
      <c r="B76" s="46">
        <v>42156</v>
      </c>
      <c r="C76" s="68">
        <v>788</v>
      </c>
      <c r="D76" s="97">
        <v>1</v>
      </c>
      <c r="E76" s="60">
        <f t="shared" si="45"/>
        <v>788</v>
      </c>
      <c r="F76" s="59">
        <v>0</v>
      </c>
      <c r="G76" s="60">
        <f t="shared" si="43"/>
        <v>0</v>
      </c>
      <c r="H76" s="57">
        <f t="shared" si="44"/>
        <v>788</v>
      </c>
      <c r="I76" s="141">
        <f t="shared" si="20"/>
        <v>42327</v>
      </c>
      <c r="J76" s="104">
        <f>IF((I76-H$81+(H$81/12*7))+K76&gt;N134,N134-K76,(I76-H$81+(H$81/12*7)))</f>
        <v>41998.666666666664</v>
      </c>
      <c r="K76" s="104">
        <f t="shared" si="46"/>
        <v>8982</v>
      </c>
      <c r="L76" s="105">
        <f t="shared" si="47"/>
        <v>50980.666666666664</v>
      </c>
      <c r="M76" s="104">
        <f t="shared" si="41"/>
        <v>39898.73333333333</v>
      </c>
      <c r="N76" s="104">
        <f t="shared" si="39"/>
        <v>8532.9</v>
      </c>
      <c r="O76" s="104">
        <f t="shared" si="40"/>
        <v>48431.633333333331</v>
      </c>
      <c r="P76" s="104">
        <f t="shared" si="52"/>
        <v>37798.799999999996</v>
      </c>
      <c r="Q76" s="104">
        <f t="shared" si="49"/>
        <v>8083.8</v>
      </c>
      <c r="R76" s="104">
        <f t="shared" si="53"/>
        <v>45882.6</v>
      </c>
      <c r="S76" s="104">
        <f t="shared" si="34"/>
        <v>33598.933333333334</v>
      </c>
      <c r="T76" s="104">
        <f t="shared" si="50"/>
        <v>7185.6</v>
      </c>
      <c r="U76" s="104">
        <f t="shared" si="35"/>
        <v>40784.533333333333</v>
      </c>
      <c r="V76" s="104">
        <f t="shared" si="25"/>
        <v>29399.066666666662</v>
      </c>
      <c r="W76" s="104">
        <f t="shared" si="51"/>
        <v>6287.4</v>
      </c>
      <c r="X76" s="104">
        <f t="shared" si="26"/>
        <v>35686.46666666666</v>
      </c>
      <c r="Y76" s="104">
        <f t="shared" si="54"/>
        <v>25199.199999999997</v>
      </c>
      <c r="Z76" s="104">
        <f t="shared" si="55"/>
        <v>5389.2</v>
      </c>
      <c r="AA76" s="66">
        <f t="shared" si="48"/>
        <v>30588.399999999998</v>
      </c>
    </row>
    <row r="77" spans="1:27" ht="14.25" customHeight="1">
      <c r="A77" s="183">
        <v>42</v>
      </c>
      <c r="B77" s="46">
        <v>42186</v>
      </c>
      <c r="C77" s="68">
        <v>788</v>
      </c>
      <c r="D77" s="97">
        <v>1</v>
      </c>
      <c r="E77" s="70">
        <f t="shared" si="45"/>
        <v>788</v>
      </c>
      <c r="F77" s="59">
        <v>0</v>
      </c>
      <c r="G77" s="70">
        <f t="shared" si="43"/>
        <v>0</v>
      </c>
      <c r="H77" s="68">
        <f t="shared" si="44"/>
        <v>788</v>
      </c>
      <c r="I77" s="140">
        <f t="shared" ref="I77:I117" si="56">I76-H76</f>
        <v>41539</v>
      </c>
      <c r="J77" s="128">
        <f>IF((I77-H$81+(H$81/12*6))+K77&gt;N134,N134-K77,(I77-H$81+(H$81/12*6)))</f>
        <v>41145</v>
      </c>
      <c r="K77" s="128">
        <f t="shared" si="46"/>
        <v>8982</v>
      </c>
      <c r="L77" s="128">
        <f t="shared" si="47"/>
        <v>50127</v>
      </c>
      <c r="M77" s="128">
        <f t="shared" si="41"/>
        <v>39087.75</v>
      </c>
      <c r="N77" s="128">
        <f t="shared" si="39"/>
        <v>8532.9</v>
      </c>
      <c r="O77" s="128">
        <f t="shared" si="40"/>
        <v>47620.65</v>
      </c>
      <c r="P77" s="106">
        <f t="shared" si="52"/>
        <v>37030.5</v>
      </c>
      <c r="Q77" s="128">
        <f t="shared" si="49"/>
        <v>8083.8</v>
      </c>
      <c r="R77" s="128">
        <f t="shared" si="53"/>
        <v>45114.3</v>
      </c>
      <c r="S77" s="128">
        <f t="shared" si="34"/>
        <v>32916</v>
      </c>
      <c r="T77" s="128">
        <f t="shared" si="50"/>
        <v>7185.6</v>
      </c>
      <c r="U77" s="128">
        <f t="shared" si="35"/>
        <v>40101.599999999999</v>
      </c>
      <c r="V77" s="128">
        <f t="shared" si="25"/>
        <v>28801.499999999996</v>
      </c>
      <c r="W77" s="128">
        <f t="shared" si="51"/>
        <v>6287.4</v>
      </c>
      <c r="X77" s="128">
        <f t="shared" si="26"/>
        <v>35088.899999999994</v>
      </c>
      <c r="Y77" s="128">
        <f t="shared" si="54"/>
        <v>24687</v>
      </c>
      <c r="Z77" s="128">
        <f t="shared" si="55"/>
        <v>5389.2</v>
      </c>
      <c r="AA77" s="52">
        <f t="shared" si="48"/>
        <v>30076.2</v>
      </c>
    </row>
    <row r="78" spans="1:27" ht="14.25" customHeight="1">
      <c r="A78" s="183">
        <v>41</v>
      </c>
      <c r="B78" s="56">
        <v>42217</v>
      </c>
      <c r="C78" s="68">
        <v>788</v>
      </c>
      <c r="D78" s="97">
        <v>1</v>
      </c>
      <c r="E78" s="60">
        <f t="shared" si="45"/>
        <v>788</v>
      </c>
      <c r="F78" s="59">
        <v>0</v>
      </c>
      <c r="G78" s="60">
        <f t="shared" si="43"/>
        <v>0</v>
      </c>
      <c r="H78" s="57">
        <f t="shared" si="44"/>
        <v>788</v>
      </c>
      <c r="I78" s="141">
        <f t="shared" si="56"/>
        <v>40751</v>
      </c>
      <c r="J78" s="104">
        <f>IF((I78-H$81+(H$81/12*5))+K78&gt;N134,N134-K78,(I78-H$81+(H$81/12*5)))</f>
        <v>40291.333333333336</v>
      </c>
      <c r="K78" s="104">
        <f t="shared" si="46"/>
        <v>8982</v>
      </c>
      <c r="L78" s="105">
        <f t="shared" si="47"/>
        <v>49273.333333333336</v>
      </c>
      <c r="M78" s="104">
        <f t="shared" si="41"/>
        <v>38276.76666666667</v>
      </c>
      <c r="N78" s="104">
        <f t="shared" si="39"/>
        <v>8532.9</v>
      </c>
      <c r="O78" s="104">
        <f t="shared" si="40"/>
        <v>46809.666666666672</v>
      </c>
      <c r="P78" s="104">
        <f t="shared" si="52"/>
        <v>36262.200000000004</v>
      </c>
      <c r="Q78" s="104">
        <f t="shared" si="49"/>
        <v>8083.8</v>
      </c>
      <c r="R78" s="104">
        <f t="shared" si="53"/>
        <v>44346.000000000007</v>
      </c>
      <c r="S78" s="104">
        <f t="shared" si="34"/>
        <v>32233.066666666669</v>
      </c>
      <c r="T78" s="104">
        <f t="shared" si="50"/>
        <v>7185.6</v>
      </c>
      <c r="U78" s="104">
        <f t="shared" si="35"/>
        <v>39418.666666666672</v>
      </c>
      <c r="V78" s="104">
        <f t="shared" si="25"/>
        <v>28203.933333333334</v>
      </c>
      <c r="W78" s="104">
        <f t="shared" si="51"/>
        <v>6287.4</v>
      </c>
      <c r="X78" s="104">
        <f t="shared" si="26"/>
        <v>34491.333333333336</v>
      </c>
      <c r="Y78" s="104">
        <f t="shared" si="54"/>
        <v>24174.799999999999</v>
      </c>
      <c r="Z78" s="104">
        <f t="shared" si="55"/>
        <v>5389.2</v>
      </c>
      <c r="AA78" s="66">
        <f t="shared" si="48"/>
        <v>29564</v>
      </c>
    </row>
    <row r="79" spans="1:27" ht="14.25" customHeight="1">
      <c r="A79" s="183">
        <v>40</v>
      </c>
      <c r="B79" s="46">
        <v>42248</v>
      </c>
      <c r="C79" s="68">
        <v>788</v>
      </c>
      <c r="D79" s="97">
        <v>1</v>
      </c>
      <c r="E79" s="70">
        <f t="shared" si="45"/>
        <v>788</v>
      </c>
      <c r="F79" s="59">
        <v>0</v>
      </c>
      <c r="G79" s="70">
        <f t="shared" si="43"/>
        <v>0</v>
      </c>
      <c r="H79" s="68">
        <f t="shared" si="44"/>
        <v>788</v>
      </c>
      <c r="I79" s="140">
        <f t="shared" si="56"/>
        <v>39963</v>
      </c>
      <c r="J79" s="128">
        <f>IF((I79-H$81+(H$81/12*4))+K79&gt;N134,N134-K79,(I79-H$81+(H$81/12*4)))</f>
        <v>39437.666666666664</v>
      </c>
      <c r="K79" s="128">
        <f t="shared" si="46"/>
        <v>8982</v>
      </c>
      <c r="L79" s="128">
        <f t="shared" si="47"/>
        <v>48419.666666666664</v>
      </c>
      <c r="M79" s="128">
        <f t="shared" si="41"/>
        <v>37465.783333333333</v>
      </c>
      <c r="N79" s="128">
        <f t="shared" si="39"/>
        <v>8532.9</v>
      </c>
      <c r="O79" s="128">
        <f t="shared" si="40"/>
        <v>45998.683333333334</v>
      </c>
      <c r="P79" s="106">
        <f t="shared" si="52"/>
        <v>35493.9</v>
      </c>
      <c r="Q79" s="128">
        <f t="shared" si="49"/>
        <v>8083.8</v>
      </c>
      <c r="R79" s="128">
        <f t="shared" si="53"/>
        <v>43577.700000000004</v>
      </c>
      <c r="S79" s="128">
        <f t="shared" si="34"/>
        <v>31550.133333333331</v>
      </c>
      <c r="T79" s="128">
        <f t="shared" si="50"/>
        <v>7185.6</v>
      </c>
      <c r="U79" s="128">
        <f t="shared" si="35"/>
        <v>38735.73333333333</v>
      </c>
      <c r="V79" s="128">
        <f t="shared" si="25"/>
        <v>27606.366666666665</v>
      </c>
      <c r="W79" s="128">
        <f t="shared" si="51"/>
        <v>6287.4</v>
      </c>
      <c r="X79" s="128">
        <f t="shared" si="26"/>
        <v>33893.766666666663</v>
      </c>
      <c r="Y79" s="128">
        <f t="shared" si="54"/>
        <v>23662.6</v>
      </c>
      <c r="Z79" s="128">
        <f t="shared" si="55"/>
        <v>5389.2</v>
      </c>
      <c r="AA79" s="52">
        <f t="shared" si="48"/>
        <v>29051.8</v>
      </c>
    </row>
    <row r="80" spans="1:27" ht="14.25" customHeight="1">
      <c r="A80" s="183">
        <v>39</v>
      </c>
      <c r="B80" s="46">
        <v>42278</v>
      </c>
      <c r="C80" s="68">
        <v>788</v>
      </c>
      <c r="D80" s="97">
        <v>1</v>
      </c>
      <c r="E80" s="60">
        <f t="shared" si="45"/>
        <v>788</v>
      </c>
      <c r="F80" s="59">
        <v>0</v>
      </c>
      <c r="G80" s="60">
        <f t="shared" si="43"/>
        <v>0</v>
      </c>
      <c r="H80" s="57">
        <f t="shared" si="44"/>
        <v>788</v>
      </c>
      <c r="I80" s="141">
        <f t="shared" si="56"/>
        <v>39175</v>
      </c>
      <c r="J80" s="104">
        <f>IF((I80-H$81+(H$81/12*3))+K80&gt;N134,N134-K80,(I80-H$81+(H$81/12*3)))</f>
        <v>38584</v>
      </c>
      <c r="K80" s="104">
        <f t="shared" si="46"/>
        <v>8982</v>
      </c>
      <c r="L80" s="105">
        <f t="shared" si="47"/>
        <v>47566</v>
      </c>
      <c r="M80" s="104">
        <f t="shared" si="41"/>
        <v>36654.799999999996</v>
      </c>
      <c r="N80" s="104">
        <f t="shared" si="39"/>
        <v>8532.9</v>
      </c>
      <c r="O80" s="104">
        <f t="shared" si="40"/>
        <v>45187.7</v>
      </c>
      <c r="P80" s="104">
        <f t="shared" si="52"/>
        <v>34725.599999999999</v>
      </c>
      <c r="Q80" s="104">
        <f t="shared" si="49"/>
        <v>8083.8</v>
      </c>
      <c r="R80" s="104">
        <f t="shared" si="53"/>
        <v>42809.4</v>
      </c>
      <c r="S80" s="104">
        <f t="shared" si="34"/>
        <v>30867.200000000001</v>
      </c>
      <c r="T80" s="104">
        <f t="shared" si="50"/>
        <v>7185.6</v>
      </c>
      <c r="U80" s="104">
        <f t="shared" si="35"/>
        <v>38052.800000000003</v>
      </c>
      <c r="V80" s="104">
        <f t="shared" si="25"/>
        <v>27008.799999999999</v>
      </c>
      <c r="W80" s="104">
        <f t="shared" si="51"/>
        <v>6287.4</v>
      </c>
      <c r="X80" s="104">
        <f t="shared" si="26"/>
        <v>33296.199999999997</v>
      </c>
      <c r="Y80" s="104">
        <f t="shared" si="54"/>
        <v>23150.399999999998</v>
      </c>
      <c r="Z80" s="104">
        <f t="shared" si="55"/>
        <v>5389.2</v>
      </c>
      <c r="AA80" s="66">
        <f t="shared" si="48"/>
        <v>28539.599999999999</v>
      </c>
    </row>
    <row r="81" spans="1:27" ht="14.25" customHeight="1">
      <c r="A81" s="183">
        <v>38</v>
      </c>
      <c r="B81" s="56">
        <v>42309</v>
      </c>
      <c r="C81" s="68">
        <v>788</v>
      </c>
      <c r="D81" s="97">
        <v>1</v>
      </c>
      <c r="E81" s="70">
        <f t="shared" si="45"/>
        <v>788</v>
      </c>
      <c r="F81" s="59">
        <v>0</v>
      </c>
      <c r="G81" s="70">
        <f t="shared" si="43"/>
        <v>0</v>
      </c>
      <c r="H81" s="68">
        <f t="shared" si="44"/>
        <v>788</v>
      </c>
      <c r="I81" s="140">
        <f t="shared" si="56"/>
        <v>38387</v>
      </c>
      <c r="J81" s="128">
        <f>IF((I81-H$81+(H$81/12*2))+K81&gt;N134,N134-K81,(I81-H$81+(H$81/12*2)))</f>
        <v>37730.333333333336</v>
      </c>
      <c r="K81" s="128">
        <f t="shared" si="46"/>
        <v>8982</v>
      </c>
      <c r="L81" s="128">
        <f t="shared" si="47"/>
        <v>46712.333333333336</v>
      </c>
      <c r="M81" s="128">
        <f t="shared" si="41"/>
        <v>35843.816666666666</v>
      </c>
      <c r="N81" s="128">
        <f t="shared" si="39"/>
        <v>8532.9</v>
      </c>
      <c r="O81" s="128">
        <f t="shared" si="40"/>
        <v>44376.716666666667</v>
      </c>
      <c r="P81" s="106">
        <f t="shared" si="52"/>
        <v>33957.300000000003</v>
      </c>
      <c r="Q81" s="128">
        <f t="shared" si="49"/>
        <v>8083.8</v>
      </c>
      <c r="R81" s="128">
        <f t="shared" si="53"/>
        <v>42041.100000000006</v>
      </c>
      <c r="S81" s="128">
        <f t="shared" si="34"/>
        <v>30184.26666666667</v>
      </c>
      <c r="T81" s="128">
        <f t="shared" si="50"/>
        <v>7185.6</v>
      </c>
      <c r="U81" s="128">
        <f t="shared" si="35"/>
        <v>37369.866666666669</v>
      </c>
      <c r="V81" s="128">
        <f t="shared" si="25"/>
        <v>26411.233333333334</v>
      </c>
      <c r="W81" s="128">
        <f t="shared" si="51"/>
        <v>6287.4</v>
      </c>
      <c r="X81" s="128">
        <f t="shared" si="26"/>
        <v>32698.633333333331</v>
      </c>
      <c r="Y81" s="128">
        <f t="shared" si="54"/>
        <v>22638.2</v>
      </c>
      <c r="Z81" s="128">
        <f t="shared" si="55"/>
        <v>5389.2</v>
      </c>
      <c r="AA81" s="52">
        <f t="shared" si="48"/>
        <v>28027.4</v>
      </c>
    </row>
    <row r="82" spans="1:27" ht="14.25" customHeight="1">
      <c r="A82" s="183">
        <v>37</v>
      </c>
      <c r="B82" s="46">
        <v>42339</v>
      </c>
      <c r="C82" s="68">
        <f>788*2</f>
        <v>1576</v>
      </c>
      <c r="D82" s="97">
        <v>1</v>
      </c>
      <c r="E82" s="60">
        <f t="shared" si="45"/>
        <v>1576</v>
      </c>
      <c r="F82" s="59">
        <v>0</v>
      </c>
      <c r="G82" s="60">
        <f t="shared" si="43"/>
        <v>0</v>
      </c>
      <c r="H82" s="57">
        <f t="shared" si="44"/>
        <v>1576</v>
      </c>
      <c r="I82" s="141">
        <f t="shared" si="56"/>
        <v>37599</v>
      </c>
      <c r="J82" s="104">
        <f>IF((I82-H$81+(H$81/12*1))+K82&gt;N134,N134-K82,(I82-H$81+(H$81/12*1)))</f>
        <v>36876.666666666664</v>
      </c>
      <c r="K82" s="104">
        <f t="shared" si="46"/>
        <v>8982</v>
      </c>
      <c r="L82" s="105">
        <f t="shared" si="47"/>
        <v>45858.666666666664</v>
      </c>
      <c r="M82" s="104">
        <f t="shared" si="41"/>
        <v>35032.833333333328</v>
      </c>
      <c r="N82" s="104">
        <f t="shared" si="39"/>
        <v>8532.9</v>
      </c>
      <c r="O82" s="104">
        <f t="shared" si="40"/>
        <v>43565.73333333333</v>
      </c>
      <c r="P82" s="104">
        <f t="shared" si="52"/>
        <v>33189</v>
      </c>
      <c r="Q82" s="104">
        <f t="shared" si="49"/>
        <v>8083.8</v>
      </c>
      <c r="R82" s="104">
        <f t="shared" si="53"/>
        <v>41272.800000000003</v>
      </c>
      <c r="S82" s="104">
        <f t="shared" si="34"/>
        <v>29501.333333333332</v>
      </c>
      <c r="T82" s="104">
        <f t="shared" si="50"/>
        <v>7185.6</v>
      </c>
      <c r="U82" s="104">
        <f t="shared" si="35"/>
        <v>36686.933333333334</v>
      </c>
      <c r="V82" s="104">
        <f t="shared" si="25"/>
        <v>25813.666666666664</v>
      </c>
      <c r="W82" s="104">
        <f t="shared" si="51"/>
        <v>6287.4</v>
      </c>
      <c r="X82" s="104">
        <f t="shared" si="26"/>
        <v>32101.066666666666</v>
      </c>
      <c r="Y82" s="104">
        <f t="shared" si="54"/>
        <v>22125.999999999996</v>
      </c>
      <c r="Z82" s="104">
        <f t="shared" si="55"/>
        <v>5389.2</v>
      </c>
      <c r="AA82" s="66">
        <f t="shared" si="48"/>
        <v>27515.199999999997</v>
      </c>
    </row>
    <row r="83" spans="1:27" ht="14.25" customHeight="1">
      <c r="A83" s="183">
        <v>36</v>
      </c>
      <c r="B83" s="46">
        <v>42370</v>
      </c>
      <c r="C83" s="68">
        <v>880</v>
      </c>
      <c r="D83" s="97">
        <v>1</v>
      </c>
      <c r="E83" s="70">
        <f t="shared" si="45"/>
        <v>880</v>
      </c>
      <c r="F83" s="59">
        <v>0</v>
      </c>
      <c r="G83" s="70">
        <f t="shared" si="43"/>
        <v>0</v>
      </c>
      <c r="H83" s="68">
        <f t="shared" si="44"/>
        <v>880</v>
      </c>
      <c r="I83" s="140">
        <f t="shared" si="56"/>
        <v>36023</v>
      </c>
      <c r="J83" s="128">
        <f>IF((I83-H$93+(H$93))+K83&gt;N134,N134-K83,(I83-H$93+(H$93)))</f>
        <v>36023</v>
      </c>
      <c r="K83" s="128">
        <f t="shared" si="46"/>
        <v>8982</v>
      </c>
      <c r="L83" s="128">
        <f t="shared" si="47"/>
        <v>45005</v>
      </c>
      <c r="M83" s="128">
        <f t="shared" si="41"/>
        <v>34221.85</v>
      </c>
      <c r="N83" s="128">
        <f t="shared" si="39"/>
        <v>8532.9</v>
      </c>
      <c r="O83" s="128">
        <f t="shared" si="40"/>
        <v>42754.75</v>
      </c>
      <c r="P83" s="106">
        <f t="shared" si="52"/>
        <v>32420.7</v>
      </c>
      <c r="Q83" s="128">
        <f t="shared" si="49"/>
        <v>8083.8</v>
      </c>
      <c r="R83" s="128">
        <f t="shared" si="53"/>
        <v>40504.5</v>
      </c>
      <c r="S83" s="128">
        <f t="shared" si="34"/>
        <v>28818.400000000001</v>
      </c>
      <c r="T83" s="128">
        <f t="shared" si="50"/>
        <v>7185.6</v>
      </c>
      <c r="U83" s="128">
        <f t="shared" si="35"/>
        <v>36004</v>
      </c>
      <c r="V83" s="128">
        <f t="shared" si="25"/>
        <v>25216.1</v>
      </c>
      <c r="W83" s="128">
        <f t="shared" si="51"/>
        <v>6287.4</v>
      </c>
      <c r="X83" s="128">
        <f t="shared" si="26"/>
        <v>31503.5</v>
      </c>
      <c r="Y83" s="128">
        <f t="shared" si="54"/>
        <v>21613.8</v>
      </c>
      <c r="Z83" s="128">
        <f t="shared" si="55"/>
        <v>5389.2</v>
      </c>
      <c r="AA83" s="52">
        <f t="shared" si="48"/>
        <v>27003</v>
      </c>
    </row>
    <row r="84" spans="1:27" ht="14.25" customHeight="1">
      <c r="A84" s="183">
        <v>35</v>
      </c>
      <c r="B84" s="56">
        <v>42401</v>
      </c>
      <c r="C84" s="68">
        <v>880</v>
      </c>
      <c r="D84" s="97">
        <v>1</v>
      </c>
      <c r="E84" s="60">
        <f t="shared" si="45"/>
        <v>880</v>
      </c>
      <c r="F84" s="59">
        <v>0</v>
      </c>
      <c r="G84" s="60">
        <f t="shared" si="43"/>
        <v>0</v>
      </c>
      <c r="H84" s="57">
        <f t="shared" si="44"/>
        <v>880</v>
      </c>
      <c r="I84" s="141">
        <f t="shared" si="56"/>
        <v>35143</v>
      </c>
      <c r="J84" s="104">
        <f>IF((I84-H$93+(H$93/12*11))+K84&gt;N134,N134-K84,(I84-H$93+(H$93/12*11)))</f>
        <v>35069.666666666664</v>
      </c>
      <c r="K84" s="104">
        <f t="shared" si="46"/>
        <v>8982</v>
      </c>
      <c r="L84" s="105">
        <f t="shared" si="47"/>
        <v>44051.666666666664</v>
      </c>
      <c r="M84" s="104">
        <f t="shared" si="41"/>
        <v>33316.183333333327</v>
      </c>
      <c r="N84" s="104">
        <f t="shared" si="39"/>
        <v>8532.9</v>
      </c>
      <c r="O84" s="104">
        <f t="shared" si="40"/>
        <v>41849.083333333328</v>
      </c>
      <c r="P84" s="104">
        <f t="shared" si="52"/>
        <v>31562.699999999997</v>
      </c>
      <c r="Q84" s="104">
        <f t="shared" si="49"/>
        <v>8083.8</v>
      </c>
      <c r="R84" s="104">
        <f t="shared" si="53"/>
        <v>39646.5</v>
      </c>
      <c r="S84" s="104">
        <f t="shared" si="34"/>
        <v>28055.733333333334</v>
      </c>
      <c r="T84" s="104">
        <f t="shared" si="50"/>
        <v>7185.6</v>
      </c>
      <c r="U84" s="104">
        <f t="shared" si="35"/>
        <v>35241.333333333336</v>
      </c>
      <c r="V84" s="104">
        <f t="shared" si="25"/>
        <v>24548.766666666663</v>
      </c>
      <c r="W84" s="104">
        <f t="shared" si="51"/>
        <v>6287.4</v>
      </c>
      <c r="X84" s="104">
        <f t="shared" si="26"/>
        <v>30836.166666666664</v>
      </c>
      <c r="Y84" s="104">
        <f t="shared" si="54"/>
        <v>21041.8</v>
      </c>
      <c r="Z84" s="104">
        <f t="shared" si="55"/>
        <v>5389.2</v>
      </c>
      <c r="AA84" s="66">
        <f t="shared" si="48"/>
        <v>26431</v>
      </c>
    </row>
    <row r="85" spans="1:27" ht="14.25" customHeight="1">
      <c r="A85" s="183">
        <v>34</v>
      </c>
      <c r="B85" s="46">
        <v>42430</v>
      </c>
      <c r="C85" s="68">
        <v>880</v>
      </c>
      <c r="D85" s="97">
        <v>1</v>
      </c>
      <c r="E85" s="70">
        <f t="shared" si="45"/>
        <v>880</v>
      </c>
      <c r="F85" s="59">
        <v>0</v>
      </c>
      <c r="G85" s="70">
        <f t="shared" si="43"/>
        <v>0</v>
      </c>
      <c r="H85" s="68">
        <f t="shared" si="44"/>
        <v>880</v>
      </c>
      <c r="I85" s="140">
        <f t="shared" si="56"/>
        <v>34263</v>
      </c>
      <c r="J85" s="128">
        <f>IF((I85-H$93+(H$93/12*10))+K85&gt;N134,N134-K85,(I85-H$93+(H$93/12*10)))</f>
        <v>34116.333333333336</v>
      </c>
      <c r="K85" s="128">
        <f t="shared" si="46"/>
        <v>8982</v>
      </c>
      <c r="L85" s="128">
        <f t="shared" si="47"/>
        <v>43098.333333333336</v>
      </c>
      <c r="M85" s="128">
        <f t="shared" si="41"/>
        <v>32410.516666666666</v>
      </c>
      <c r="N85" s="128">
        <f t="shared" si="39"/>
        <v>8532.9</v>
      </c>
      <c r="O85" s="128">
        <f t="shared" si="40"/>
        <v>40943.416666666664</v>
      </c>
      <c r="P85" s="106">
        <f t="shared" si="52"/>
        <v>30704.700000000004</v>
      </c>
      <c r="Q85" s="128">
        <f t="shared" si="49"/>
        <v>8083.8</v>
      </c>
      <c r="R85" s="128">
        <f t="shared" si="53"/>
        <v>38788.500000000007</v>
      </c>
      <c r="S85" s="128">
        <f t="shared" si="34"/>
        <v>27293.066666666669</v>
      </c>
      <c r="T85" s="128">
        <f t="shared" si="50"/>
        <v>7185.6</v>
      </c>
      <c r="U85" s="128">
        <f t="shared" si="35"/>
        <v>34478.666666666672</v>
      </c>
      <c r="V85" s="128">
        <f t="shared" si="25"/>
        <v>23881.433333333334</v>
      </c>
      <c r="W85" s="128">
        <f t="shared" si="51"/>
        <v>6287.4</v>
      </c>
      <c r="X85" s="128">
        <f t="shared" si="26"/>
        <v>30168.833333333336</v>
      </c>
      <c r="Y85" s="128">
        <f t="shared" si="54"/>
        <v>20469.8</v>
      </c>
      <c r="Z85" s="128">
        <f t="shared" si="55"/>
        <v>5389.2</v>
      </c>
      <c r="AA85" s="52">
        <f t="shared" si="48"/>
        <v>25859</v>
      </c>
    </row>
    <row r="86" spans="1:27" ht="14.25" customHeight="1">
      <c r="A86" s="183">
        <v>33</v>
      </c>
      <c r="B86" s="46">
        <v>42461</v>
      </c>
      <c r="C86" s="68">
        <v>880</v>
      </c>
      <c r="D86" s="97">
        <v>1</v>
      </c>
      <c r="E86" s="60">
        <f t="shared" si="45"/>
        <v>880</v>
      </c>
      <c r="F86" s="59">
        <v>0</v>
      </c>
      <c r="G86" s="60">
        <f t="shared" si="43"/>
        <v>0</v>
      </c>
      <c r="H86" s="57">
        <f t="shared" si="44"/>
        <v>880</v>
      </c>
      <c r="I86" s="141">
        <f t="shared" si="56"/>
        <v>33383</v>
      </c>
      <c r="J86" s="104">
        <f>IF((I86-H$93+(H$93/12*9))+K86&gt;N134,N134-K86,(I86-H$93+(H$93/12*9)))</f>
        <v>33163</v>
      </c>
      <c r="K86" s="104">
        <f t="shared" si="46"/>
        <v>8982</v>
      </c>
      <c r="L86" s="105">
        <f t="shared" si="47"/>
        <v>42145</v>
      </c>
      <c r="M86" s="104">
        <f t="shared" si="41"/>
        <v>31504.85</v>
      </c>
      <c r="N86" s="104">
        <f t="shared" si="39"/>
        <v>8532.9</v>
      </c>
      <c r="O86" s="104">
        <f t="shared" si="40"/>
        <v>40037.75</v>
      </c>
      <c r="P86" s="104">
        <f t="shared" si="52"/>
        <v>29846.7</v>
      </c>
      <c r="Q86" s="104">
        <f t="shared" si="49"/>
        <v>8083.8</v>
      </c>
      <c r="R86" s="104">
        <f t="shared" si="53"/>
        <v>37930.5</v>
      </c>
      <c r="S86" s="104">
        <f t="shared" si="34"/>
        <v>26530.400000000001</v>
      </c>
      <c r="T86" s="104">
        <f t="shared" si="50"/>
        <v>7185.6</v>
      </c>
      <c r="U86" s="104">
        <f t="shared" si="35"/>
        <v>33716</v>
      </c>
      <c r="V86" s="104">
        <f t="shared" si="25"/>
        <v>23214.1</v>
      </c>
      <c r="W86" s="104">
        <f t="shared" si="51"/>
        <v>6287.4</v>
      </c>
      <c r="X86" s="104">
        <f t="shared" si="26"/>
        <v>29501.5</v>
      </c>
      <c r="Y86" s="104">
        <f t="shared" si="54"/>
        <v>19897.8</v>
      </c>
      <c r="Z86" s="104">
        <f t="shared" si="55"/>
        <v>5389.2</v>
      </c>
      <c r="AA86" s="66">
        <f t="shared" si="48"/>
        <v>25287</v>
      </c>
    </row>
    <row r="87" spans="1:27" ht="14.25" customHeight="1">
      <c r="A87" s="183">
        <v>32</v>
      </c>
      <c r="B87" s="56">
        <v>42491</v>
      </c>
      <c r="C87" s="68">
        <v>880</v>
      </c>
      <c r="D87" s="97">
        <v>1</v>
      </c>
      <c r="E87" s="70">
        <f t="shared" si="45"/>
        <v>880</v>
      </c>
      <c r="F87" s="59">
        <v>0</v>
      </c>
      <c r="G87" s="70">
        <f t="shared" si="43"/>
        <v>0</v>
      </c>
      <c r="H87" s="68">
        <f t="shared" si="44"/>
        <v>880</v>
      </c>
      <c r="I87" s="140">
        <f t="shared" si="56"/>
        <v>32503</v>
      </c>
      <c r="J87" s="128">
        <f>IF((I87-H$93+(H$93/12*8))+K87&gt;N134,N134-K87,(I87-H$93+(H$93/12*8)))</f>
        <v>32209.666666666668</v>
      </c>
      <c r="K87" s="128">
        <f t="shared" si="46"/>
        <v>8982</v>
      </c>
      <c r="L87" s="128">
        <f t="shared" si="47"/>
        <v>41191.666666666672</v>
      </c>
      <c r="M87" s="128">
        <f t="shared" si="41"/>
        <v>30599.183333333334</v>
      </c>
      <c r="N87" s="128">
        <f t="shared" si="39"/>
        <v>8532.9</v>
      </c>
      <c r="O87" s="128">
        <f t="shared" si="40"/>
        <v>39132.083333333336</v>
      </c>
      <c r="P87" s="106">
        <f t="shared" si="52"/>
        <v>28988.7</v>
      </c>
      <c r="Q87" s="128">
        <f t="shared" si="49"/>
        <v>8083.8</v>
      </c>
      <c r="R87" s="128">
        <f t="shared" si="53"/>
        <v>37072.5</v>
      </c>
      <c r="S87" s="128">
        <f t="shared" si="34"/>
        <v>25767.733333333337</v>
      </c>
      <c r="T87" s="128">
        <f t="shared" si="50"/>
        <v>7185.6</v>
      </c>
      <c r="U87" s="128">
        <f t="shared" si="35"/>
        <v>32953.333333333336</v>
      </c>
      <c r="V87" s="128">
        <f t="shared" ref="V87:V94" si="57">J87*V$9</f>
        <v>22546.766666666666</v>
      </c>
      <c r="W87" s="128">
        <f t="shared" si="51"/>
        <v>6287.4</v>
      </c>
      <c r="X87" s="128">
        <f t="shared" ref="X87:X94" si="58">V87+W87</f>
        <v>28834.166666666664</v>
      </c>
      <c r="Y87" s="128">
        <f t="shared" si="54"/>
        <v>19325.8</v>
      </c>
      <c r="Z87" s="128">
        <f t="shared" si="55"/>
        <v>5389.2</v>
      </c>
      <c r="AA87" s="52">
        <f t="shared" si="48"/>
        <v>24715</v>
      </c>
    </row>
    <row r="88" spans="1:27" ht="14.25" customHeight="1">
      <c r="A88" s="183">
        <v>31</v>
      </c>
      <c r="B88" s="46">
        <v>42522</v>
      </c>
      <c r="C88" s="68">
        <v>880</v>
      </c>
      <c r="D88" s="97">
        <v>1</v>
      </c>
      <c r="E88" s="60">
        <f t="shared" si="45"/>
        <v>880</v>
      </c>
      <c r="F88" s="59">
        <v>0</v>
      </c>
      <c r="G88" s="60">
        <f t="shared" si="43"/>
        <v>0</v>
      </c>
      <c r="H88" s="57">
        <f t="shared" si="44"/>
        <v>880</v>
      </c>
      <c r="I88" s="141">
        <f t="shared" si="56"/>
        <v>31623</v>
      </c>
      <c r="J88" s="104">
        <f>IF((I88-H$93+(H$93/12*7))+K88&gt;N134,N134-K88,(I88-H$93+(H$93/12*7)))</f>
        <v>31256.333333333332</v>
      </c>
      <c r="K88" s="104">
        <f t="shared" si="46"/>
        <v>8982</v>
      </c>
      <c r="L88" s="105">
        <f t="shared" si="47"/>
        <v>40238.333333333328</v>
      </c>
      <c r="M88" s="104">
        <f t="shared" si="41"/>
        <v>29693.516666666663</v>
      </c>
      <c r="N88" s="104">
        <f t="shared" si="39"/>
        <v>8532.9</v>
      </c>
      <c r="O88" s="104">
        <f t="shared" si="40"/>
        <v>38226.416666666664</v>
      </c>
      <c r="P88" s="104">
        <f t="shared" ref="P88:P94" si="59">J88*$P$9</f>
        <v>28130.7</v>
      </c>
      <c r="Q88" s="104">
        <f t="shared" si="49"/>
        <v>8083.8</v>
      </c>
      <c r="R88" s="104">
        <f t="shared" si="53"/>
        <v>36214.5</v>
      </c>
      <c r="S88" s="104">
        <f t="shared" si="34"/>
        <v>25005.066666666666</v>
      </c>
      <c r="T88" s="104">
        <f t="shared" si="50"/>
        <v>7185.6</v>
      </c>
      <c r="U88" s="104">
        <f t="shared" si="35"/>
        <v>32190.666666666664</v>
      </c>
      <c r="V88" s="104">
        <f t="shared" si="57"/>
        <v>21879.433333333331</v>
      </c>
      <c r="W88" s="104">
        <f t="shared" si="51"/>
        <v>6287.4</v>
      </c>
      <c r="X88" s="104">
        <f t="shared" si="58"/>
        <v>28166.833333333328</v>
      </c>
      <c r="Y88" s="104">
        <f t="shared" si="54"/>
        <v>18753.8</v>
      </c>
      <c r="Z88" s="104">
        <f t="shared" si="55"/>
        <v>5389.2</v>
      </c>
      <c r="AA88" s="66">
        <f t="shared" si="48"/>
        <v>24143</v>
      </c>
    </row>
    <row r="89" spans="1:27" ht="14.25" customHeight="1">
      <c r="A89" s="183">
        <v>30</v>
      </c>
      <c r="B89" s="46">
        <v>42552</v>
      </c>
      <c r="C89" s="68">
        <v>880</v>
      </c>
      <c r="D89" s="97">
        <v>1</v>
      </c>
      <c r="E89" s="70">
        <f t="shared" si="45"/>
        <v>880</v>
      </c>
      <c r="F89" s="59">
        <v>0</v>
      </c>
      <c r="G89" s="70">
        <f t="shared" si="43"/>
        <v>0</v>
      </c>
      <c r="H89" s="68">
        <f t="shared" si="44"/>
        <v>880</v>
      </c>
      <c r="I89" s="140">
        <f t="shared" si="56"/>
        <v>30743</v>
      </c>
      <c r="J89" s="128">
        <f>IF((I89-H$93+(H$93/12*6))+K89&gt;N134,N134-K89,(I89-H$93+(H$93/12*6)))</f>
        <v>30303</v>
      </c>
      <c r="K89" s="128">
        <f t="shared" si="46"/>
        <v>8982</v>
      </c>
      <c r="L89" s="128">
        <f t="shared" si="47"/>
        <v>39285</v>
      </c>
      <c r="M89" s="128">
        <f t="shared" si="41"/>
        <v>28787.85</v>
      </c>
      <c r="N89" s="128">
        <f t="shared" si="39"/>
        <v>8532.9</v>
      </c>
      <c r="O89" s="128">
        <f t="shared" si="40"/>
        <v>37320.75</v>
      </c>
      <c r="P89" s="106">
        <f t="shared" si="59"/>
        <v>27272.7</v>
      </c>
      <c r="Q89" s="128">
        <f t="shared" si="49"/>
        <v>8083.8</v>
      </c>
      <c r="R89" s="128">
        <f t="shared" si="53"/>
        <v>35356.5</v>
      </c>
      <c r="S89" s="128">
        <f t="shared" si="34"/>
        <v>24242.400000000001</v>
      </c>
      <c r="T89" s="128">
        <f t="shared" si="50"/>
        <v>7185.6</v>
      </c>
      <c r="U89" s="128">
        <f t="shared" si="35"/>
        <v>31428</v>
      </c>
      <c r="V89" s="128">
        <f t="shared" si="57"/>
        <v>21212.1</v>
      </c>
      <c r="W89" s="128">
        <f t="shared" si="51"/>
        <v>6287.4</v>
      </c>
      <c r="X89" s="128">
        <f t="shared" si="58"/>
        <v>27499.5</v>
      </c>
      <c r="Y89" s="128">
        <f t="shared" si="54"/>
        <v>18181.8</v>
      </c>
      <c r="Z89" s="128">
        <f t="shared" si="55"/>
        <v>5389.2</v>
      </c>
      <c r="AA89" s="52">
        <f t="shared" si="48"/>
        <v>23571</v>
      </c>
    </row>
    <row r="90" spans="1:27" ht="14.25" customHeight="1">
      <c r="A90" s="183">
        <v>29</v>
      </c>
      <c r="B90" s="56">
        <v>42583</v>
      </c>
      <c r="C90" s="68">
        <v>880</v>
      </c>
      <c r="D90" s="97">
        <v>1</v>
      </c>
      <c r="E90" s="60">
        <f t="shared" si="45"/>
        <v>880</v>
      </c>
      <c r="F90" s="59">
        <v>0</v>
      </c>
      <c r="G90" s="60">
        <f t="shared" si="43"/>
        <v>0</v>
      </c>
      <c r="H90" s="57">
        <f t="shared" si="44"/>
        <v>880</v>
      </c>
      <c r="I90" s="141">
        <f t="shared" si="56"/>
        <v>29863</v>
      </c>
      <c r="J90" s="104">
        <f>IF((I90-H$93+(H$93/12*5))+K90&gt;N134,N134-K90,(I90-H$93+(H$93/12*5)))</f>
        <v>29349.666666666668</v>
      </c>
      <c r="K90" s="104">
        <f t="shared" si="46"/>
        <v>8982</v>
      </c>
      <c r="L90" s="105">
        <f t="shared" si="47"/>
        <v>38331.666666666672</v>
      </c>
      <c r="M90" s="104">
        <f t="shared" si="41"/>
        <v>27882.183333333334</v>
      </c>
      <c r="N90" s="104">
        <f t="shared" si="39"/>
        <v>8532.9</v>
      </c>
      <c r="O90" s="104">
        <f t="shared" si="40"/>
        <v>36415.083333333336</v>
      </c>
      <c r="P90" s="104">
        <f t="shared" si="59"/>
        <v>26414.7</v>
      </c>
      <c r="Q90" s="104">
        <f t="shared" si="49"/>
        <v>8083.8</v>
      </c>
      <c r="R90" s="104">
        <f t="shared" si="53"/>
        <v>34498.5</v>
      </c>
      <c r="S90" s="104">
        <f t="shared" si="34"/>
        <v>23479.733333333337</v>
      </c>
      <c r="T90" s="104">
        <f t="shared" si="50"/>
        <v>7185.6</v>
      </c>
      <c r="U90" s="104">
        <f t="shared" si="35"/>
        <v>30665.333333333336</v>
      </c>
      <c r="V90" s="104">
        <f t="shared" si="57"/>
        <v>20544.766666666666</v>
      </c>
      <c r="W90" s="104">
        <f t="shared" si="51"/>
        <v>6287.4</v>
      </c>
      <c r="X90" s="104">
        <f t="shared" si="58"/>
        <v>26832.166666666664</v>
      </c>
      <c r="Y90" s="104">
        <f t="shared" si="54"/>
        <v>17609.8</v>
      </c>
      <c r="Z90" s="104">
        <f t="shared" si="55"/>
        <v>5389.2</v>
      </c>
      <c r="AA90" s="66">
        <f t="shared" si="48"/>
        <v>22999</v>
      </c>
    </row>
    <row r="91" spans="1:27" ht="14.25" customHeight="1">
      <c r="A91" s="183">
        <v>28</v>
      </c>
      <c r="B91" s="46">
        <v>42614</v>
      </c>
      <c r="C91" s="68">
        <v>880</v>
      </c>
      <c r="D91" s="97">
        <v>1</v>
      </c>
      <c r="E91" s="70">
        <f t="shared" si="45"/>
        <v>880</v>
      </c>
      <c r="F91" s="59">
        <v>0</v>
      </c>
      <c r="G91" s="70">
        <f t="shared" si="43"/>
        <v>0</v>
      </c>
      <c r="H91" s="68">
        <f t="shared" si="44"/>
        <v>880</v>
      </c>
      <c r="I91" s="140">
        <f t="shared" si="56"/>
        <v>28983</v>
      </c>
      <c r="J91" s="128">
        <f>IF((I91-H$93+(H$93/12*4))+K91&gt;N134,N134-K91,(I91-H$93+(H$93/12*4)))</f>
        <v>28396.333333333332</v>
      </c>
      <c r="K91" s="128">
        <f t="shared" si="46"/>
        <v>8982</v>
      </c>
      <c r="L91" s="128">
        <f t="shared" si="47"/>
        <v>37378.333333333328</v>
      </c>
      <c r="M91" s="128">
        <f t="shared" si="41"/>
        <v>26976.516666666663</v>
      </c>
      <c r="N91" s="128">
        <f t="shared" si="39"/>
        <v>8532.9</v>
      </c>
      <c r="O91" s="128">
        <f t="shared" si="40"/>
        <v>35509.416666666664</v>
      </c>
      <c r="P91" s="106">
        <f t="shared" si="59"/>
        <v>25556.7</v>
      </c>
      <c r="Q91" s="128">
        <f t="shared" si="49"/>
        <v>8083.8</v>
      </c>
      <c r="R91" s="128">
        <f t="shared" si="53"/>
        <v>33640.5</v>
      </c>
      <c r="S91" s="128">
        <f t="shared" si="34"/>
        <v>22717.066666666666</v>
      </c>
      <c r="T91" s="128">
        <f t="shared" si="50"/>
        <v>7185.6</v>
      </c>
      <c r="U91" s="128">
        <f t="shared" si="35"/>
        <v>29902.666666666664</v>
      </c>
      <c r="V91" s="128">
        <f t="shared" si="57"/>
        <v>19877.433333333331</v>
      </c>
      <c r="W91" s="128">
        <f t="shared" si="51"/>
        <v>6287.4</v>
      </c>
      <c r="X91" s="128">
        <f t="shared" si="58"/>
        <v>26164.833333333328</v>
      </c>
      <c r="Y91" s="128">
        <f t="shared" si="54"/>
        <v>17037.8</v>
      </c>
      <c r="Z91" s="128">
        <f t="shared" si="55"/>
        <v>5389.2</v>
      </c>
      <c r="AA91" s="52">
        <f t="shared" si="48"/>
        <v>22427</v>
      </c>
    </row>
    <row r="92" spans="1:27" ht="14.25" customHeight="1">
      <c r="A92" s="183">
        <v>27</v>
      </c>
      <c r="B92" s="46">
        <v>42644</v>
      </c>
      <c r="C92" s="68">
        <v>880</v>
      </c>
      <c r="D92" s="97">
        <v>1</v>
      </c>
      <c r="E92" s="60">
        <f t="shared" si="45"/>
        <v>880</v>
      </c>
      <c r="F92" s="59">
        <v>0</v>
      </c>
      <c r="G92" s="60">
        <f t="shared" si="43"/>
        <v>0</v>
      </c>
      <c r="H92" s="57">
        <f t="shared" si="44"/>
        <v>880</v>
      </c>
      <c r="I92" s="141">
        <f t="shared" si="56"/>
        <v>28103</v>
      </c>
      <c r="J92" s="104">
        <f>IF((I92-H$93+(H$93/12*3))+K92&gt;N134,N134-K92,(I92-H$93+(H$93/12*3)))</f>
        <v>27443</v>
      </c>
      <c r="K92" s="104">
        <f t="shared" si="46"/>
        <v>8982</v>
      </c>
      <c r="L92" s="105">
        <f t="shared" si="47"/>
        <v>36425</v>
      </c>
      <c r="M92" s="104">
        <f t="shared" si="41"/>
        <v>26070.85</v>
      </c>
      <c r="N92" s="104">
        <f t="shared" si="39"/>
        <v>8532.9</v>
      </c>
      <c r="O92" s="104">
        <f t="shared" si="40"/>
        <v>34603.75</v>
      </c>
      <c r="P92" s="104">
        <f t="shared" si="59"/>
        <v>24698.7</v>
      </c>
      <c r="Q92" s="104">
        <f t="shared" si="49"/>
        <v>8083.8</v>
      </c>
      <c r="R92" s="104">
        <f t="shared" si="53"/>
        <v>32782.5</v>
      </c>
      <c r="S92" s="104">
        <f t="shared" si="34"/>
        <v>21954.400000000001</v>
      </c>
      <c r="T92" s="104">
        <f t="shared" si="50"/>
        <v>7185.6</v>
      </c>
      <c r="U92" s="104">
        <f t="shared" si="35"/>
        <v>29140</v>
      </c>
      <c r="V92" s="104">
        <f t="shared" si="57"/>
        <v>19210.099999999999</v>
      </c>
      <c r="W92" s="104">
        <f t="shared" si="51"/>
        <v>6287.4</v>
      </c>
      <c r="X92" s="104">
        <f t="shared" si="58"/>
        <v>25497.5</v>
      </c>
      <c r="Y92" s="104">
        <f t="shared" si="54"/>
        <v>16465.8</v>
      </c>
      <c r="Z92" s="104">
        <f t="shared" si="55"/>
        <v>5389.2</v>
      </c>
      <c r="AA92" s="66">
        <f t="shared" si="48"/>
        <v>21855</v>
      </c>
    </row>
    <row r="93" spans="1:27" ht="14.25" customHeight="1">
      <c r="A93" s="183">
        <v>26</v>
      </c>
      <c r="B93" s="56">
        <v>42675</v>
      </c>
      <c r="C93" s="68">
        <v>880</v>
      </c>
      <c r="D93" s="97">
        <v>1</v>
      </c>
      <c r="E93" s="70">
        <f t="shared" si="45"/>
        <v>880</v>
      </c>
      <c r="F93" s="59">
        <v>0</v>
      </c>
      <c r="G93" s="70">
        <f t="shared" si="43"/>
        <v>0</v>
      </c>
      <c r="H93" s="68">
        <f t="shared" si="44"/>
        <v>880</v>
      </c>
      <c r="I93" s="140">
        <f t="shared" si="56"/>
        <v>27223</v>
      </c>
      <c r="J93" s="128">
        <f>IF((I93-H$93+(H$93/12*2))+K93&gt;$N$134,$N$134-K93,(I93-H$93+(H$93/12*2)))</f>
        <v>26489.666666666668</v>
      </c>
      <c r="K93" s="128">
        <f t="shared" si="46"/>
        <v>8982</v>
      </c>
      <c r="L93" s="128">
        <f t="shared" si="47"/>
        <v>35471.666666666672</v>
      </c>
      <c r="M93" s="128">
        <f t="shared" si="41"/>
        <v>25165.183333333334</v>
      </c>
      <c r="N93" s="128">
        <f t="shared" si="39"/>
        <v>8532.9</v>
      </c>
      <c r="O93" s="128">
        <f t="shared" si="40"/>
        <v>33698.083333333336</v>
      </c>
      <c r="P93" s="106">
        <f t="shared" si="59"/>
        <v>23840.7</v>
      </c>
      <c r="Q93" s="128">
        <f t="shared" si="49"/>
        <v>8083.8</v>
      </c>
      <c r="R93" s="128">
        <f t="shared" si="53"/>
        <v>31924.5</v>
      </c>
      <c r="S93" s="128">
        <f t="shared" si="34"/>
        <v>21191.733333333337</v>
      </c>
      <c r="T93" s="128">
        <f t="shared" si="50"/>
        <v>7185.6</v>
      </c>
      <c r="U93" s="128">
        <f t="shared" si="35"/>
        <v>28377.333333333336</v>
      </c>
      <c r="V93" s="128">
        <f t="shared" si="57"/>
        <v>18542.766666666666</v>
      </c>
      <c r="W93" s="128">
        <f t="shared" si="51"/>
        <v>6287.4</v>
      </c>
      <c r="X93" s="128">
        <f t="shared" si="58"/>
        <v>24830.166666666664</v>
      </c>
      <c r="Y93" s="128">
        <f t="shared" si="54"/>
        <v>15893.8</v>
      </c>
      <c r="Z93" s="128">
        <f t="shared" si="55"/>
        <v>5389.2</v>
      </c>
      <c r="AA93" s="52">
        <f t="shared" si="48"/>
        <v>21283</v>
      </c>
    </row>
    <row r="94" spans="1:27" ht="14.25" customHeight="1">
      <c r="A94" s="183">
        <v>25</v>
      </c>
      <c r="B94" s="46">
        <v>42705</v>
      </c>
      <c r="C94" s="68">
        <f>880*2</f>
        <v>1760</v>
      </c>
      <c r="D94" s="97">
        <v>1</v>
      </c>
      <c r="E94" s="60">
        <f t="shared" si="45"/>
        <v>1760</v>
      </c>
      <c r="F94" s="59">
        <v>0</v>
      </c>
      <c r="G94" s="60">
        <f t="shared" si="43"/>
        <v>0</v>
      </c>
      <c r="H94" s="57">
        <f t="shared" si="44"/>
        <v>1760</v>
      </c>
      <c r="I94" s="141">
        <f t="shared" si="56"/>
        <v>26343</v>
      </c>
      <c r="J94" s="104">
        <f>IF((I94-H$93+(H$93/12*1))+K94&gt;N134,N134-K94,(I94-H$93+(H$93/12*1)))</f>
        <v>25536.333333333332</v>
      </c>
      <c r="K94" s="104">
        <f t="shared" si="46"/>
        <v>8982</v>
      </c>
      <c r="L94" s="105">
        <f t="shared" si="47"/>
        <v>34518.333333333328</v>
      </c>
      <c r="M94" s="104">
        <f t="shared" si="41"/>
        <v>24259.516666666663</v>
      </c>
      <c r="N94" s="104">
        <f t="shared" si="39"/>
        <v>8532.9</v>
      </c>
      <c r="O94" s="104">
        <f t="shared" si="40"/>
        <v>32792.416666666664</v>
      </c>
      <c r="P94" s="104">
        <f t="shared" si="59"/>
        <v>22982.7</v>
      </c>
      <c r="Q94" s="104">
        <f t="shared" si="49"/>
        <v>8083.8</v>
      </c>
      <c r="R94" s="104">
        <f t="shared" si="53"/>
        <v>31066.5</v>
      </c>
      <c r="S94" s="104">
        <f>J94*S$9</f>
        <v>20429.066666666666</v>
      </c>
      <c r="T94" s="104">
        <f t="shared" si="50"/>
        <v>7185.6</v>
      </c>
      <c r="U94" s="104">
        <f>S94+T94</f>
        <v>27614.666666666664</v>
      </c>
      <c r="V94" s="104">
        <f t="shared" si="57"/>
        <v>17875.433333333331</v>
      </c>
      <c r="W94" s="104">
        <f t="shared" ref="W94:W118" si="60">K94*V$9</f>
        <v>6287.4</v>
      </c>
      <c r="X94" s="104">
        <f t="shared" si="58"/>
        <v>24162.833333333328</v>
      </c>
      <c r="Y94" s="104">
        <f t="shared" si="54"/>
        <v>15321.8</v>
      </c>
      <c r="Z94" s="104">
        <f t="shared" si="55"/>
        <v>5389.2</v>
      </c>
      <c r="AA94" s="66">
        <f t="shared" si="48"/>
        <v>20711</v>
      </c>
    </row>
    <row r="95" spans="1:27" ht="14.25" customHeight="1">
      <c r="A95" s="183">
        <v>24</v>
      </c>
      <c r="B95" s="46">
        <v>42736</v>
      </c>
      <c r="C95" s="68">
        <v>937</v>
      </c>
      <c r="D95" s="97">
        <v>1</v>
      </c>
      <c r="E95" s="60">
        <f t="shared" si="45"/>
        <v>937</v>
      </c>
      <c r="F95" s="59">
        <v>0</v>
      </c>
      <c r="G95" s="60">
        <f t="shared" ref="G95:G106" si="61">E95*F95</f>
        <v>0</v>
      </c>
      <c r="H95" s="57">
        <f t="shared" ref="H95:H106" si="62">E95+G95</f>
        <v>937</v>
      </c>
      <c r="I95" s="140">
        <f t="shared" si="56"/>
        <v>24583</v>
      </c>
      <c r="J95" s="128">
        <f>IF((I95-H$105+(H$105))+K95&gt;$N$134,$N$134-K95,(I95-H$105+(H$105)))</f>
        <v>24583</v>
      </c>
      <c r="K95" s="128">
        <f t="shared" ref="K95:K106" si="63">H$134</f>
        <v>8982</v>
      </c>
      <c r="L95" s="128">
        <f t="shared" ref="L95:L106" si="64">J95+K95</f>
        <v>33565</v>
      </c>
      <c r="M95" s="128">
        <f t="shared" ref="M95:M106" si="65">J95*M$9</f>
        <v>23353.85</v>
      </c>
      <c r="N95" s="128">
        <f t="shared" ref="N95:N106" si="66">K95*M$9</f>
        <v>8532.9</v>
      </c>
      <c r="O95" s="128">
        <f t="shared" ref="O95:O106" si="67">M95+N95</f>
        <v>31886.75</v>
      </c>
      <c r="P95" s="106">
        <f t="shared" ref="P95:P106" si="68">J95*$P$9</f>
        <v>22124.7</v>
      </c>
      <c r="Q95" s="128">
        <f t="shared" ref="Q95:Q106" si="69">K95*P$9</f>
        <v>8083.8</v>
      </c>
      <c r="R95" s="128">
        <f t="shared" ref="R95:R106" si="70">P95+Q95</f>
        <v>30208.5</v>
      </c>
      <c r="S95" s="128">
        <f t="shared" ref="S95:S105" si="71">J95*S$9</f>
        <v>19666.400000000001</v>
      </c>
      <c r="T95" s="128">
        <f t="shared" ref="T95:T106" si="72">K95*S$9</f>
        <v>7185.6</v>
      </c>
      <c r="U95" s="128">
        <f t="shared" ref="U95:U105" si="73">S95+T95</f>
        <v>26852</v>
      </c>
      <c r="V95" s="128">
        <f t="shared" ref="V95:V106" si="74">J95*V$9</f>
        <v>17208.099999999999</v>
      </c>
      <c r="W95" s="128">
        <f t="shared" si="60"/>
        <v>6287.4</v>
      </c>
      <c r="X95" s="128">
        <f t="shared" ref="X95:X106" si="75">V95+W95</f>
        <v>23495.5</v>
      </c>
      <c r="Y95" s="128">
        <f t="shared" ref="Y95:Y106" si="76">J95*Y$9</f>
        <v>14749.8</v>
      </c>
      <c r="Z95" s="128">
        <f t="shared" ref="Z95:Z106" si="77">K95*Y$9</f>
        <v>5389.2</v>
      </c>
      <c r="AA95" s="52">
        <f t="shared" ref="AA95:AA106" si="78">Y95+Z95</f>
        <v>20139</v>
      </c>
    </row>
    <row r="96" spans="1:27" ht="14.25" customHeight="1">
      <c r="A96" s="183">
        <v>23</v>
      </c>
      <c r="B96" s="56">
        <v>42767</v>
      </c>
      <c r="C96" s="68">
        <v>937</v>
      </c>
      <c r="D96" s="97">
        <v>1</v>
      </c>
      <c r="E96" s="60">
        <f t="shared" si="45"/>
        <v>937</v>
      </c>
      <c r="F96" s="59">
        <v>0</v>
      </c>
      <c r="G96" s="60">
        <f t="shared" si="61"/>
        <v>0</v>
      </c>
      <c r="H96" s="57">
        <f t="shared" si="62"/>
        <v>937</v>
      </c>
      <c r="I96" s="141">
        <f t="shared" si="56"/>
        <v>23646</v>
      </c>
      <c r="J96" s="104">
        <f>IF((I96-H$105+(H$105/12*11))+K96&gt;$N$134,$N$134-K96,(I96-H$105+(H$105/12*11)))</f>
        <v>23567.916666666668</v>
      </c>
      <c r="K96" s="104">
        <f t="shared" si="63"/>
        <v>8982</v>
      </c>
      <c r="L96" s="105">
        <f t="shared" si="64"/>
        <v>32549.916666666668</v>
      </c>
      <c r="M96" s="104">
        <f t="shared" si="65"/>
        <v>22389.520833333332</v>
      </c>
      <c r="N96" s="104">
        <f t="shared" si="66"/>
        <v>8532.9</v>
      </c>
      <c r="O96" s="104">
        <f t="shared" si="67"/>
        <v>30922.42083333333</v>
      </c>
      <c r="P96" s="104">
        <f t="shared" si="68"/>
        <v>21211.125</v>
      </c>
      <c r="Q96" s="104">
        <f t="shared" si="69"/>
        <v>8083.8</v>
      </c>
      <c r="R96" s="104">
        <f t="shared" si="70"/>
        <v>29294.924999999999</v>
      </c>
      <c r="S96" s="104">
        <f t="shared" si="71"/>
        <v>18854.333333333336</v>
      </c>
      <c r="T96" s="104">
        <f t="shared" si="72"/>
        <v>7185.6</v>
      </c>
      <c r="U96" s="104">
        <f t="shared" si="73"/>
        <v>26039.933333333334</v>
      </c>
      <c r="V96" s="104">
        <f t="shared" si="74"/>
        <v>16497.541666666668</v>
      </c>
      <c r="W96" s="104">
        <f t="shared" si="60"/>
        <v>6287.4</v>
      </c>
      <c r="X96" s="104">
        <f t="shared" si="75"/>
        <v>22784.941666666666</v>
      </c>
      <c r="Y96" s="104">
        <f t="shared" si="76"/>
        <v>14140.75</v>
      </c>
      <c r="Z96" s="104">
        <f t="shared" si="77"/>
        <v>5389.2</v>
      </c>
      <c r="AA96" s="66">
        <f t="shared" si="78"/>
        <v>19529.95</v>
      </c>
    </row>
    <row r="97" spans="1:27" ht="14.25" customHeight="1">
      <c r="A97" s="183">
        <v>22</v>
      </c>
      <c r="B97" s="46">
        <v>42795</v>
      </c>
      <c r="C97" s="68">
        <v>937</v>
      </c>
      <c r="D97" s="97">
        <v>1</v>
      </c>
      <c r="E97" s="60">
        <f t="shared" si="45"/>
        <v>937</v>
      </c>
      <c r="F97" s="59">
        <v>0</v>
      </c>
      <c r="G97" s="60">
        <f t="shared" si="61"/>
        <v>0</v>
      </c>
      <c r="H97" s="57">
        <f t="shared" si="62"/>
        <v>937</v>
      </c>
      <c r="I97" s="140">
        <f t="shared" si="56"/>
        <v>22709</v>
      </c>
      <c r="J97" s="128">
        <f>IF((I97-H$93+(H$93/12*10))+K97&gt;$N$134,$N$134-K97,(I97-H$93+(H$93/12*10)))</f>
        <v>22562.333333333332</v>
      </c>
      <c r="K97" s="128">
        <f t="shared" si="63"/>
        <v>8982</v>
      </c>
      <c r="L97" s="128">
        <f t="shared" si="64"/>
        <v>31544.333333333332</v>
      </c>
      <c r="M97" s="128">
        <f t="shared" si="65"/>
        <v>21434.216666666664</v>
      </c>
      <c r="N97" s="128">
        <f t="shared" si="66"/>
        <v>8532.9</v>
      </c>
      <c r="O97" s="128">
        <f t="shared" si="67"/>
        <v>29967.116666666661</v>
      </c>
      <c r="P97" s="106">
        <f t="shared" si="68"/>
        <v>20306.099999999999</v>
      </c>
      <c r="Q97" s="128">
        <f t="shared" si="69"/>
        <v>8083.8</v>
      </c>
      <c r="R97" s="128">
        <f t="shared" si="70"/>
        <v>28389.899999999998</v>
      </c>
      <c r="S97" s="128">
        <f t="shared" si="71"/>
        <v>18049.866666666665</v>
      </c>
      <c r="T97" s="128">
        <f t="shared" si="72"/>
        <v>7185.6</v>
      </c>
      <c r="U97" s="128">
        <f t="shared" si="73"/>
        <v>25235.466666666667</v>
      </c>
      <c r="V97" s="128">
        <f t="shared" si="74"/>
        <v>15793.633333333331</v>
      </c>
      <c r="W97" s="128">
        <f t="shared" si="60"/>
        <v>6287.4</v>
      </c>
      <c r="X97" s="128">
        <f t="shared" si="75"/>
        <v>22081.033333333333</v>
      </c>
      <c r="Y97" s="128">
        <f t="shared" si="76"/>
        <v>13537.4</v>
      </c>
      <c r="Z97" s="128">
        <f t="shared" si="77"/>
        <v>5389.2</v>
      </c>
      <c r="AA97" s="52">
        <f t="shared" si="78"/>
        <v>18926.599999999999</v>
      </c>
    </row>
    <row r="98" spans="1:27" ht="14.25" customHeight="1">
      <c r="A98" s="183">
        <v>21</v>
      </c>
      <c r="B98" s="46">
        <v>42826</v>
      </c>
      <c r="C98" s="68">
        <v>937</v>
      </c>
      <c r="D98" s="97">
        <v>1</v>
      </c>
      <c r="E98" s="60">
        <f t="shared" si="45"/>
        <v>937</v>
      </c>
      <c r="F98" s="59">
        <v>0</v>
      </c>
      <c r="G98" s="60">
        <f t="shared" si="61"/>
        <v>0</v>
      </c>
      <c r="H98" s="57">
        <f t="shared" si="62"/>
        <v>937</v>
      </c>
      <c r="I98" s="141">
        <f t="shared" si="56"/>
        <v>21772</v>
      </c>
      <c r="J98" s="104">
        <f>IF((I98-H$93+(H$93/12*9))+K98&gt;$N$134,$N$134-K98,(I98-H$93+(H$93/12*9)))</f>
        <v>21552</v>
      </c>
      <c r="K98" s="104">
        <f t="shared" si="63"/>
        <v>8982</v>
      </c>
      <c r="L98" s="105">
        <f t="shared" si="64"/>
        <v>30534</v>
      </c>
      <c r="M98" s="104">
        <f t="shared" si="65"/>
        <v>20474.399999999998</v>
      </c>
      <c r="N98" s="104">
        <f t="shared" si="66"/>
        <v>8532.9</v>
      </c>
      <c r="O98" s="104">
        <f t="shared" si="67"/>
        <v>29007.299999999996</v>
      </c>
      <c r="P98" s="104">
        <f t="shared" si="68"/>
        <v>19396.8</v>
      </c>
      <c r="Q98" s="104">
        <f t="shared" si="69"/>
        <v>8083.8</v>
      </c>
      <c r="R98" s="104">
        <f t="shared" si="70"/>
        <v>27480.6</v>
      </c>
      <c r="S98" s="104">
        <f t="shared" si="71"/>
        <v>17241.600000000002</v>
      </c>
      <c r="T98" s="104">
        <f t="shared" si="72"/>
        <v>7185.6</v>
      </c>
      <c r="U98" s="104">
        <f t="shared" si="73"/>
        <v>24427.200000000004</v>
      </c>
      <c r="V98" s="104">
        <f t="shared" si="74"/>
        <v>15086.4</v>
      </c>
      <c r="W98" s="104">
        <f t="shared" si="60"/>
        <v>6287.4</v>
      </c>
      <c r="X98" s="104">
        <f t="shared" si="75"/>
        <v>21373.8</v>
      </c>
      <c r="Y98" s="104">
        <f t="shared" si="76"/>
        <v>12931.199999999999</v>
      </c>
      <c r="Z98" s="104">
        <f t="shared" si="77"/>
        <v>5389.2</v>
      </c>
      <c r="AA98" s="66">
        <f t="shared" si="78"/>
        <v>18320.399999999998</v>
      </c>
    </row>
    <row r="99" spans="1:27" ht="14.25" customHeight="1">
      <c r="A99" s="183">
        <v>20</v>
      </c>
      <c r="B99" s="56">
        <v>42856</v>
      </c>
      <c r="C99" s="68">
        <v>937</v>
      </c>
      <c r="D99" s="97">
        <v>1</v>
      </c>
      <c r="E99" s="60">
        <f t="shared" si="45"/>
        <v>937</v>
      </c>
      <c r="F99" s="59">
        <v>0</v>
      </c>
      <c r="G99" s="60">
        <f t="shared" si="61"/>
        <v>0</v>
      </c>
      <c r="H99" s="57">
        <f t="shared" si="62"/>
        <v>937</v>
      </c>
      <c r="I99" s="140">
        <f t="shared" si="56"/>
        <v>20835</v>
      </c>
      <c r="J99" s="128">
        <f>IF((I99-H$93+(H$93/12*8))+K99&gt;$N$134,$N$134-K99,(I99-H$93+(H$93/12*8)))</f>
        <v>20541.666666666668</v>
      </c>
      <c r="K99" s="128">
        <f t="shared" si="63"/>
        <v>8982</v>
      </c>
      <c r="L99" s="128">
        <f t="shared" si="64"/>
        <v>29523.666666666668</v>
      </c>
      <c r="M99" s="128">
        <f t="shared" si="65"/>
        <v>19514.583333333332</v>
      </c>
      <c r="N99" s="128">
        <f t="shared" si="66"/>
        <v>8532.9</v>
      </c>
      <c r="O99" s="128">
        <f t="shared" si="67"/>
        <v>28047.48333333333</v>
      </c>
      <c r="P99" s="106">
        <f t="shared" si="68"/>
        <v>18487.5</v>
      </c>
      <c r="Q99" s="128">
        <f t="shared" si="69"/>
        <v>8083.8</v>
      </c>
      <c r="R99" s="128">
        <f t="shared" si="70"/>
        <v>26571.3</v>
      </c>
      <c r="S99" s="128">
        <f t="shared" si="71"/>
        <v>16433.333333333336</v>
      </c>
      <c r="T99" s="128">
        <f t="shared" si="72"/>
        <v>7185.6</v>
      </c>
      <c r="U99" s="128">
        <f t="shared" si="73"/>
        <v>23618.933333333334</v>
      </c>
      <c r="V99" s="128">
        <f t="shared" si="74"/>
        <v>14379.166666666666</v>
      </c>
      <c r="W99" s="128">
        <f t="shared" si="60"/>
        <v>6287.4</v>
      </c>
      <c r="X99" s="128">
        <f t="shared" si="75"/>
        <v>20666.566666666666</v>
      </c>
      <c r="Y99" s="128">
        <f t="shared" si="76"/>
        <v>12325</v>
      </c>
      <c r="Z99" s="128">
        <f t="shared" si="77"/>
        <v>5389.2</v>
      </c>
      <c r="AA99" s="52">
        <f t="shared" si="78"/>
        <v>17714.2</v>
      </c>
    </row>
    <row r="100" spans="1:27" ht="14.25" customHeight="1">
      <c r="A100" s="183">
        <v>19</v>
      </c>
      <c r="B100" s="46">
        <v>42887</v>
      </c>
      <c r="C100" s="68">
        <v>937</v>
      </c>
      <c r="D100" s="97">
        <v>1</v>
      </c>
      <c r="E100" s="60">
        <f t="shared" si="45"/>
        <v>937</v>
      </c>
      <c r="F100" s="59">
        <v>0</v>
      </c>
      <c r="G100" s="60">
        <f t="shared" si="61"/>
        <v>0</v>
      </c>
      <c r="H100" s="57">
        <f t="shared" si="62"/>
        <v>937</v>
      </c>
      <c r="I100" s="141">
        <f t="shared" si="56"/>
        <v>19898</v>
      </c>
      <c r="J100" s="104">
        <f>IF((I100-H$93+(H$93/12*7))+K100&gt;$N$134,$N$134-K100,(I100-H$93+(H$93/12*7)))</f>
        <v>19531.333333333332</v>
      </c>
      <c r="K100" s="104">
        <f t="shared" si="63"/>
        <v>8982</v>
      </c>
      <c r="L100" s="105">
        <f t="shared" si="64"/>
        <v>28513.333333333332</v>
      </c>
      <c r="M100" s="104">
        <f t="shared" si="65"/>
        <v>18554.766666666666</v>
      </c>
      <c r="N100" s="104">
        <f t="shared" si="66"/>
        <v>8532.9</v>
      </c>
      <c r="O100" s="104">
        <f t="shared" si="67"/>
        <v>27087.666666666664</v>
      </c>
      <c r="P100" s="104">
        <f t="shared" si="68"/>
        <v>17578.2</v>
      </c>
      <c r="Q100" s="104">
        <f t="shared" si="69"/>
        <v>8083.8</v>
      </c>
      <c r="R100" s="104">
        <f t="shared" si="70"/>
        <v>25662</v>
      </c>
      <c r="S100" s="104">
        <f t="shared" si="71"/>
        <v>15625.066666666666</v>
      </c>
      <c r="T100" s="104">
        <f t="shared" si="72"/>
        <v>7185.6</v>
      </c>
      <c r="U100" s="104">
        <f t="shared" si="73"/>
        <v>22810.666666666664</v>
      </c>
      <c r="V100" s="104">
        <f t="shared" si="74"/>
        <v>13671.933333333332</v>
      </c>
      <c r="W100" s="104">
        <f t="shared" si="60"/>
        <v>6287.4</v>
      </c>
      <c r="X100" s="104">
        <f t="shared" si="75"/>
        <v>19959.333333333332</v>
      </c>
      <c r="Y100" s="104">
        <f t="shared" si="76"/>
        <v>11718.8</v>
      </c>
      <c r="Z100" s="104">
        <f t="shared" si="77"/>
        <v>5389.2</v>
      </c>
      <c r="AA100" s="66">
        <f t="shared" si="78"/>
        <v>17108</v>
      </c>
    </row>
    <row r="101" spans="1:27" ht="14.25" customHeight="1">
      <c r="A101" s="183">
        <v>18</v>
      </c>
      <c r="B101" s="46">
        <v>42917</v>
      </c>
      <c r="C101" s="68">
        <v>937</v>
      </c>
      <c r="D101" s="97">
        <v>1</v>
      </c>
      <c r="E101" s="60">
        <f t="shared" si="45"/>
        <v>937</v>
      </c>
      <c r="F101" s="59">
        <v>0</v>
      </c>
      <c r="G101" s="60">
        <f t="shared" si="61"/>
        <v>0</v>
      </c>
      <c r="H101" s="57">
        <f t="shared" si="62"/>
        <v>937</v>
      </c>
      <c r="I101" s="140">
        <f t="shared" si="56"/>
        <v>18961</v>
      </c>
      <c r="J101" s="128">
        <f>IF((I101-H$93+(H$93/12*6))+K101&gt;$N$134,$N$134-K101,(I101-H$93+(H$93/12*6)))</f>
        <v>18521</v>
      </c>
      <c r="K101" s="128">
        <f t="shared" si="63"/>
        <v>8982</v>
      </c>
      <c r="L101" s="128">
        <f t="shared" si="64"/>
        <v>27503</v>
      </c>
      <c r="M101" s="128">
        <f t="shared" si="65"/>
        <v>17594.95</v>
      </c>
      <c r="N101" s="128">
        <f t="shared" si="66"/>
        <v>8532.9</v>
      </c>
      <c r="O101" s="128">
        <f t="shared" si="67"/>
        <v>26127.85</v>
      </c>
      <c r="P101" s="106">
        <f t="shared" si="68"/>
        <v>16668.900000000001</v>
      </c>
      <c r="Q101" s="128">
        <f t="shared" si="69"/>
        <v>8083.8</v>
      </c>
      <c r="R101" s="128">
        <f t="shared" si="70"/>
        <v>24752.7</v>
      </c>
      <c r="S101" s="128">
        <f t="shared" si="71"/>
        <v>14816.800000000001</v>
      </c>
      <c r="T101" s="128">
        <f t="shared" si="72"/>
        <v>7185.6</v>
      </c>
      <c r="U101" s="128">
        <f t="shared" si="73"/>
        <v>22002.400000000001</v>
      </c>
      <c r="V101" s="128">
        <f t="shared" si="74"/>
        <v>12964.699999999999</v>
      </c>
      <c r="W101" s="128">
        <f t="shared" si="60"/>
        <v>6287.4</v>
      </c>
      <c r="X101" s="128">
        <f t="shared" si="75"/>
        <v>19252.099999999999</v>
      </c>
      <c r="Y101" s="128">
        <f t="shared" si="76"/>
        <v>11112.6</v>
      </c>
      <c r="Z101" s="128">
        <f t="shared" si="77"/>
        <v>5389.2</v>
      </c>
      <c r="AA101" s="52">
        <f t="shared" si="78"/>
        <v>16501.8</v>
      </c>
    </row>
    <row r="102" spans="1:27" ht="14.25" customHeight="1">
      <c r="A102" s="183">
        <v>17</v>
      </c>
      <c r="B102" s="56">
        <v>42948</v>
      </c>
      <c r="C102" s="68">
        <v>937</v>
      </c>
      <c r="D102" s="97">
        <v>1</v>
      </c>
      <c r="E102" s="60">
        <f t="shared" si="45"/>
        <v>937</v>
      </c>
      <c r="F102" s="59">
        <v>0</v>
      </c>
      <c r="G102" s="60">
        <f t="shared" si="61"/>
        <v>0</v>
      </c>
      <c r="H102" s="57">
        <f t="shared" si="62"/>
        <v>937</v>
      </c>
      <c r="I102" s="141">
        <f t="shared" si="56"/>
        <v>18024</v>
      </c>
      <c r="J102" s="104">
        <f>IF((I102-H$93+(H$93/12*5))+K102&gt;$N$134,$N$134-K102,(I102-H$93+(H$93/12*5)))</f>
        <v>17510.666666666668</v>
      </c>
      <c r="K102" s="104">
        <f t="shared" si="63"/>
        <v>8982</v>
      </c>
      <c r="L102" s="105">
        <f t="shared" si="64"/>
        <v>26492.666666666668</v>
      </c>
      <c r="M102" s="104">
        <f t="shared" si="65"/>
        <v>16635.133333333335</v>
      </c>
      <c r="N102" s="104">
        <f t="shared" si="66"/>
        <v>8532.9</v>
      </c>
      <c r="O102" s="104">
        <f t="shared" si="67"/>
        <v>25168.033333333333</v>
      </c>
      <c r="P102" s="104">
        <f t="shared" si="68"/>
        <v>15759.600000000002</v>
      </c>
      <c r="Q102" s="104">
        <f t="shared" si="69"/>
        <v>8083.8</v>
      </c>
      <c r="R102" s="104">
        <f t="shared" si="70"/>
        <v>23843.4</v>
      </c>
      <c r="S102" s="104">
        <f t="shared" si="71"/>
        <v>14008.533333333335</v>
      </c>
      <c r="T102" s="104">
        <f t="shared" si="72"/>
        <v>7185.6</v>
      </c>
      <c r="U102" s="104">
        <f t="shared" si="73"/>
        <v>21194.133333333335</v>
      </c>
      <c r="V102" s="104">
        <f t="shared" si="74"/>
        <v>12257.466666666667</v>
      </c>
      <c r="W102" s="104">
        <f t="shared" si="60"/>
        <v>6287.4</v>
      </c>
      <c r="X102" s="104">
        <f t="shared" si="75"/>
        <v>18544.866666666669</v>
      </c>
      <c r="Y102" s="104">
        <f t="shared" si="76"/>
        <v>10506.4</v>
      </c>
      <c r="Z102" s="104">
        <f t="shared" si="77"/>
        <v>5389.2</v>
      </c>
      <c r="AA102" s="66">
        <f t="shared" si="78"/>
        <v>15895.599999999999</v>
      </c>
    </row>
    <row r="103" spans="1:27" ht="14.25" customHeight="1">
      <c r="A103" s="183">
        <v>16</v>
      </c>
      <c r="B103" s="46">
        <v>42979</v>
      </c>
      <c r="C103" s="68">
        <v>937</v>
      </c>
      <c r="D103" s="97">
        <v>1</v>
      </c>
      <c r="E103" s="60">
        <f t="shared" si="45"/>
        <v>937</v>
      </c>
      <c r="F103" s="59">
        <v>0</v>
      </c>
      <c r="G103" s="60">
        <f t="shared" si="61"/>
        <v>0</v>
      </c>
      <c r="H103" s="57">
        <f t="shared" si="62"/>
        <v>937</v>
      </c>
      <c r="I103" s="140">
        <f t="shared" si="56"/>
        <v>17087</v>
      </c>
      <c r="J103" s="128">
        <f>IF((I103-H$93+(H$93/12*4))+K103&gt;$N$134,$N$134-K103,(I103-H$93+(H$93/12*4)))</f>
        <v>16500.333333333332</v>
      </c>
      <c r="K103" s="128">
        <f t="shared" si="63"/>
        <v>8982</v>
      </c>
      <c r="L103" s="128">
        <f t="shared" si="64"/>
        <v>25482.333333333332</v>
      </c>
      <c r="M103" s="128">
        <f t="shared" si="65"/>
        <v>15675.316666666664</v>
      </c>
      <c r="N103" s="128">
        <f t="shared" si="66"/>
        <v>8532.9</v>
      </c>
      <c r="O103" s="128">
        <f t="shared" si="67"/>
        <v>24208.216666666664</v>
      </c>
      <c r="P103" s="106">
        <f t="shared" si="68"/>
        <v>14850.3</v>
      </c>
      <c r="Q103" s="128">
        <f t="shared" si="69"/>
        <v>8083.8</v>
      </c>
      <c r="R103" s="128">
        <f t="shared" si="70"/>
        <v>22934.1</v>
      </c>
      <c r="S103" s="128">
        <f t="shared" si="71"/>
        <v>13200.266666666666</v>
      </c>
      <c r="T103" s="128">
        <f t="shared" si="72"/>
        <v>7185.6</v>
      </c>
      <c r="U103" s="128">
        <f t="shared" si="73"/>
        <v>20385.866666666669</v>
      </c>
      <c r="V103" s="128">
        <f t="shared" si="74"/>
        <v>11550.233333333332</v>
      </c>
      <c r="W103" s="128">
        <f t="shared" si="60"/>
        <v>6287.4</v>
      </c>
      <c r="X103" s="128">
        <f t="shared" si="75"/>
        <v>17837.633333333331</v>
      </c>
      <c r="Y103" s="128">
        <f t="shared" si="76"/>
        <v>9900.1999999999989</v>
      </c>
      <c r="Z103" s="128">
        <f t="shared" si="77"/>
        <v>5389.2</v>
      </c>
      <c r="AA103" s="52">
        <f t="shared" si="78"/>
        <v>15289.399999999998</v>
      </c>
    </row>
    <row r="104" spans="1:27" ht="14.25" customHeight="1">
      <c r="A104" s="183">
        <v>15</v>
      </c>
      <c r="B104" s="46">
        <v>43009</v>
      </c>
      <c r="C104" s="68">
        <v>937</v>
      </c>
      <c r="D104" s="97">
        <v>1</v>
      </c>
      <c r="E104" s="60">
        <f t="shared" si="45"/>
        <v>937</v>
      </c>
      <c r="F104" s="59">
        <v>0</v>
      </c>
      <c r="G104" s="60">
        <f t="shared" si="61"/>
        <v>0</v>
      </c>
      <c r="H104" s="57">
        <f t="shared" si="62"/>
        <v>937</v>
      </c>
      <c r="I104" s="141">
        <f t="shared" si="56"/>
        <v>16150</v>
      </c>
      <c r="J104" s="104">
        <f>IF((I104-H$93+(H$93/12*3))+K104&gt;$N$134,$N$134-K104,(I104-H$93+(H$93/12*3)))</f>
        <v>15490</v>
      </c>
      <c r="K104" s="104">
        <f t="shared" si="63"/>
        <v>8982</v>
      </c>
      <c r="L104" s="105">
        <f t="shared" si="64"/>
        <v>24472</v>
      </c>
      <c r="M104" s="104">
        <f t="shared" si="65"/>
        <v>14715.5</v>
      </c>
      <c r="N104" s="104">
        <f t="shared" si="66"/>
        <v>8532.9</v>
      </c>
      <c r="O104" s="104">
        <f t="shared" si="67"/>
        <v>23248.400000000001</v>
      </c>
      <c r="P104" s="104">
        <f t="shared" si="68"/>
        <v>13941</v>
      </c>
      <c r="Q104" s="104">
        <f t="shared" si="69"/>
        <v>8083.8</v>
      </c>
      <c r="R104" s="104">
        <f t="shared" si="70"/>
        <v>22024.799999999999</v>
      </c>
      <c r="S104" s="104">
        <f t="shared" si="71"/>
        <v>12392</v>
      </c>
      <c r="T104" s="104">
        <f t="shared" si="72"/>
        <v>7185.6</v>
      </c>
      <c r="U104" s="104">
        <f t="shared" si="73"/>
        <v>19577.599999999999</v>
      </c>
      <c r="V104" s="104">
        <f t="shared" si="74"/>
        <v>10843</v>
      </c>
      <c r="W104" s="104">
        <f t="shared" si="60"/>
        <v>6287.4</v>
      </c>
      <c r="X104" s="104">
        <f t="shared" si="75"/>
        <v>17130.400000000001</v>
      </c>
      <c r="Y104" s="104">
        <f t="shared" si="76"/>
        <v>9294</v>
      </c>
      <c r="Z104" s="104">
        <f t="shared" si="77"/>
        <v>5389.2</v>
      </c>
      <c r="AA104" s="66">
        <f t="shared" si="78"/>
        <v>14683.2</v>
      </c>
    </row>
    <row r="105" spans="1:27" ht="14.25" customHeight="1">
      <c r="A105" s="183">
        <v>14</v>
      </c>
      <c r="B105" s="56">
        <v>43040</v>
      </c>
      <c r="C105" s="68">
        <v>937</v>
      </c>
      <c r="D105" s="97">
        <v>1</v>
      </c>
      <c r="E105" s="60">
        <f t="shared" si="45"/>
        <v>937</v>
      </c>
      <c r="F105" s="59">
        <v>0</v>
      </c>
      <c r="G105" s="60">
        <f t="shared" si="61"/>
        <v>0</v>
      </c>
      <c r="H105" s="57">
        <f t="shared" si="62"/>
        <v>937</v>
      </c>
      <c r="I105" s="140">
        <f t="shared" si="56"/>
        <v>15213</v>
      </c>
      <c r="J105" s="128">
        <f>IF((I105-H$93+(H$93/12*2))+K105&gt;$N$134,$N$134-K105,(I105-H$93+(H$93/12*2)))</f>
        <v>14479.666666666666</v>
      </c>
      <c r="K105" s="128">
        <f t="shared" si="63"/>
        <v>8982</v>
      </c>
      <c r="L105" s="128">
        <f t="shared" si="64"/>
        <v>23461.666666666664</v>
      </c>
      <c r="M105" s="128">
        <f t="shared" si="65"/>
        <v>13755.683333333332</v>
      </c>
      <c r="N105" s="128">
        <f t="shared" si="66"/>
        <v>8532.9</v>
      </c>
      <c r="O105" s="128">
        <f t="shared" si="67"/>
        <v>22288.583333333332</v>
      </c>
      <c r="P105" s="106">
        <f t="shared" si="68"/>
        <v>13031.699999999999</v>
      </c>
      <c r="Q105" s="128">
        <f t="shared" si="69"/>
        <v>8083.8</v>
      </c>
      <c r="R105" s="128">
        <f t="shared" si="70"/>
        <v>21115.5</v>
      </c>
      <c r="S105" s="128">
        <f t="shared" si="71"/>
        <v>11583.733333333334</v>
      </c>
      <c r="T105" s="128">
        <f t="shared" si="72"/>
        <v>7185.6</v>
      </c>
      <c r="U105" s="128">
        <f t="shared" si="73"/>
        <v>18769.333333333336</v>
      </c>
      <c r="V105" s="128">
        <f t="shared" si="74"/>
        <v>10135.766666666666</v>
      </c>
      <c r="W105" s="128">
        <f t="shared" si="60"/>
        <v>6287.4</v>
      </c>
      <c r="X105" s="128">
        <f t="shared" si="75"/>
        <v>16423.166666666664</v>
      </c>
      <c r="Y105" s="128">
        <f t="shared" si="76"/>
        <v>8687.7999999999993</v>
      </c>
      <c r="Z105" s="128">
        <f t="shared" si="77"/>
        <v>5389.2</v>
      </c>
      <c r="AA105" s="52">
        <f t="shared" si="78"/>
        <v>14077</v>
      </c>
    </row>
    <row r="106" spans="1:27" ht="14.25" customHeight="1">
      <c r="A106" s="183">
        <v>13</v>
      </c>
      <c r="B106" s="46">
        <v>43070</v>
      </c>
      <c r="C106" s="68">
        <f>937*2</f>
        <v>1874</v>
      </c>
      <c r="D106" s="97">
        <v>1</v>
      </c>
      <c r="E106" s="60">
        <f t="shared" si="45"/>
        <v>1874</v>
      </c>
      <c r="F106" s="59">
        <v>0</v>
      </c>
      <c r="G106" s="60">
        <f t="shared" si="61"/>
        <v>0</v>
      </c>
      <c r="H106" s="57">
        <f t="shared" si="62"/>
        <v>1874</v>
      </c>
      <c r="I106" s="141">
        <f t="shared" si="56"/>
        <v>14276</v>
      </c>
      <c r="J106" s="104">
        <f>IF((I106-H$93+(H$93/12*1))+K106&gt;$N$134,$N$134-K106,(I106-H$93+(H$93/12*1)))</f>
        <v>13469.333333333334</v>
      </c>
      <c r="K106" s="104">
        <f t="shared" si="63"/>
        <v>8982</v>
      </c>
      <c r="L106" s="105">
        <f t="shared" si="64"/>
        <v>22451.333333333336</v>
      </c>
      <c r="M106" s="104">
        <f t="shared" si="65"/>
        <v>12795.866666666667</v>
      </c>
      <c r="N106" s="104">
        <f t="shared" si="66"/>
        <v>8532.9</v>
      </c>
      <c r="O106" s="104">
        <f t="shared" si="67"/>
        <v>21328.766666666666</v>
      </c>
      <c r="P106" s="104">
        <f t="shared" si="68"/>
        <v>12122.400000000001</v>
      </c>
      <c r="Q106" s="104">
        <f t="shared" si="69"/>
        <v>8083.8</v>
      </c>
      <c r="R106" s="104">
        <f t="shared" si="70"/>
        <v>20206.2</v>
      </c>
      <c r="S106" s="104">
        <f>J106*S$9</f>
        <v>10775.466666666667</v>
      </c>
      <c r="T106" s="104">
        <f t="shared" si="72"/>
        <v>7185.6</v>
      </c>
      <c r="U106" s="104">
        <f>S106+T106</f>
        <v>17961.066666666666</v>
      </c>
      <c r="V106" s="104">
        <f t="shared" si="74"/>
        <v>9428.5333333333328</v>
      </c>
      <c r="W106" s="104">
        <f t="shared" ref="W106" si="79">K106*V$9</f>
        <v>6287.4</v>
      </c>
      <c r="X106" s="104">
        <f t="shared" si="75"/>
        <v>15715.933333333332</v>
      </c>
      <c r="Y106" s="104">
        <f t="shared" si="76"/>
        <v>8081.6</v>
      </c>
      <c r="Z106" s="104">
        <f t="shared" si="77"/>
        <v>5389.2</v>
      </c>
      <c r="AA106" s="66">
        <f t="shared" si="78"/>
        <v>13470.8</v>
      </c>
    </row>
    <row r="107" spans="1:27" ht="14.25" customHeight="1">
      <c r="A107" s="183">
        <v>12</v>
      </c>
      <c r="B107" s="46">
        <v>43101</v>
      </c>
      <c r="C107" s="57">
        <v>954</v>
      </c>
      <c r="D107" s="98">
        <v>1</v>
      </c>
      <c r="E107" s="70">
        <f t="shared" ref="E107:E118" si="80">C107*D107</f>
        <v>954</v>
      </c>
      <c r="F107" s="59">
        <v>0</v>
      </c>
      <c r="G107" s="70">
        <f t="shared" ref="G107:G118" si="81">E107*F107</f>
        <v>0</v>
      </c>
      <c r="H107" s="68">
        <f t="shared" ref="H107:H118" si="82">E107+G107</f>
        <v>954</v>
      </c>
      <c r="I107" s="140">
        <f t="shared" si="56"/>
        <v>12402</v>
      </c>
      <c r="J107" s="128">
        <f>IF((I107-H$117+(H$117))+K107&gt;N134,N134-K107,(I107-H$117+(H$117)))</f>
        <v>12402</v>
      </c>
      <c r="K107" s="128">
        <f t="shared" ref="K107" si="83">H$134</f>
        <v>8982</v>
      </c>
      <c r="L107" s="128">
        <f t="shared" ref="L107:L118" si="84">J107+K107</f>
        <v>21384</v>
      </c>
      <c r="M107" s="128">
        <f t="shared" ref="M107:M118" si="85">J107*M$9</f>
        <v>11781.9</v>
      </c>
      <c r="N107" s="128">
        <f t="shared" ref="N107:N118" si="86">K107*M$9</f>
        <v>8532.9</v>
      </c>
      <c r="O107" s="128">
        <f t="shared" ref="O107:O118" si="87">M107+N107</f>
        <v>20314.8</v>
      </c>
      <c r="P107" s="106">
        <f t="shared" ref="P107:P118" si="88">J107*$P$9</f>
        <v>11161.800000000001</v>
      </c>
      <c r="Q107" s="128">
        <f t="shared" ref="Q107:Q118" si="89">K107*P$9</f>
        <v>8083.8</v>
      </c>
      <c r="R107" s="128">
        <f t="shared" ref="R107:R118" si="90">P107+Q107</f>
        <v>19245.600000000002</v>
      </c>
      <c r="S107" s="128">
        <f>J107*S$9</f>
        <v>9921.6</v>
      </c>
      <c r="T107" s="128">
        <f t="shared" ref="T107:T118" si="91">K107*S$9</f>
        <v>7185.6</v>
      </c>
      <c r="U107" s="128">
        <f>S107+T107</f>
        <v>17107.2</v>
      </c>
      <c r="V107" s="128">
        <f t="shared" ref="V107:V118" si="92">J107*V$9</f>
        <v>8681.4</v>
      </c>
      <c r="W107" s="128">
        <f t="shared" si="60"/>
        <v>6287.4</v>
      </c>
      <c r="X107" s="128">
        <f t="shared" ref="X107:X118" si="93">V107+W107</f>
        <v>14968.8</v>
      </c>
      <c r="Y107" s="128">
        <f t="shared" si="54"/>
        <v>7441.2</v>
      </c>
      <c r="Z107" s="128">
        <f t="shared" si="55"/>
        <v>5389.2</v>
      </c>
      <c r="AA107" s="52">
        <f t="shared" si="48"/>
        <v>12830.4</v>
      </c>
    </row>
    <row r="108" spans="1:27" ht="14.25" customHeight="1">
      <c r="A108" s="183">
        <v>11</v>
      </c>
      <c r="B108" s="56">
        <v>43132</v>
      </c>
      <c r="C108" s="57">
        <v>954</v>
      </c>
      <c r="D108" s="97">
        <v>1</v>
      </c>
      <c r="E108" s="60">
        <f t="shared" si="80"/>
        <v>954</v>
      </c>
      <c r="F108" s="59">
        <v>0</v>
      </c>
      <c r="G108" s="60">
        <f t="shared" si="81"/>
        <v>0</v>
      </c>
      <c r="H108" s="57">
        <f t="shared" si="82"/>
        <v>954</v>
      </c>
      <c r="I108" s="141">
        <f t="shared" si="56"/>
        <v>11448</v>
      </c>
      <c r="J108" s="104">
        <f>IF((I108-H$117+(H$117/12*11))+K108&gt;N134,N134-K108,(I108-H$117+(H$117/12*11)))</f>
        <v>11368.5</v>
      </c>
      <c r="K108" s="104">
        <f t="shared" ref="K108:K118" si="94">H$134</f>
        <v>8982</v>
      </c>
      <c r="L108" s="105">
        <f t="shared" si="84"/>
        <v>20350.5</v>
      </c>
      <c r="M108" s="104">
        <f t="shared" si="85"/>
        <v>10800.074999999999</v>
      </c>
      <c r="N108" s="104">
        <f t="shared" si="86"/>
        <v>8532.9</v>
      </c>
      <c r="O108" s="104">
        <f t="shared" si="87"/>
        <v>19332.974999999999</v>
      </c>
      <c r="P108" s="104">
        <f t="shared" si="88"/>
        <v>10231.65</v>
      </c>
      <c r="Q108" s="104">
        <f t="shared" si="89"/>
        <v>8083.8</v>
      </c>
      <c r="R108" s="104">
        <f t="shared" si="90"/>
        <v>18315.45</v>
      </c>
      <c r="S108" s="104">
        <f t="shared" ref="S108:S118" si="95">J108*S$9</f>
        <v>9094.8000000000011</v>
      </c>
      <c r="T108" s="104">
        <f t="shared" si="91"/>
        <v>7185.6</v>
      </c>
      <c r="U108" s="104">
        <f t="shared" ref="U108:U118" si="96">S108+T108</f>
        <v>16280.400000000001</v>
      </c>
      <c r="V108" s="104">
        <f t="shared" si="92"/>
        <v>7957.95</v>
      </c>
      <c r="W108" s="104">
        <f t="shared" si="60"/>
        <v>6287.4</v>
      </c>
      <c r="X108" s="104">
        <f t="shared" si="93"/>
        <v>14245.349999999999</v>
      </c>
      <c r="Y108" s="104">
        <f t="shared" si="54"/>
        <v>6821.0999999999995</v>
      </c>
      <c r="Z108" s="104">
        <f t="shared" si="55"/>
        <v>5389.2</v>
      </c>
      <c r="AA108" s="66">
        <f t="shared" si="48"/>
        <v>12210.3</v>
      </c>
    </row>
    <row r="109" spans="1:27" ht="14.25" customHeight="1">
      <c r="A109" s="183">
        <v>10</v>
      </c>
      <c r="B109" s="46">
        <v>43160</v>
      </c>
      <c r="C109" s="57">
        <v>954</v>
      </c>
      <c r="D109" s="97">
        <v>1</v>
      </c>
      <c r="E109" s="70">
        <f t="shared" si="80"/>
        <v>954</v>
      </c>
      <c r="F109" s="59">
        <v>0</v>
      </c>
      <c r="G109" s="70">
        <f t="shared" si="81"/>
        <v>0</v>
      </c>
      <c r="H109" s="68">
        <f t="shared" si="82"/>
        <v>954</v>
      </c>
      <c r="I109" s="140">
        <f t="shared" si="56"/>
        <v>10494</v>
      </c>
      <c r="J109" s="128">
        <f>IF((I109-H$117+(H$117/12*10))+K109&gt;N134,N134-K109,(I109-H$117+(H$117/12*10)))</f>
        <v>10335</v>
      </c>
      <c r="K109" s="128">
        <f t="shared" si="94"/>
        <v>8982</v>
      </c>
      <c r="L109" s="128">
        <f t="shared" si="84"/>
        <v>19317</v>
      </c>
      <c r="M109" s="128">
        <f t="shared" si="85"/>
        <v>9818.25</v>
      </c>
      <c r="N109" s="128">
        <f t="shared" si="86"/>
        <v>8532.9</v>
      </c>
      <c r="O109" s="128">
        <f t="shared" si="87"/>
        <v>18351.150000000001</v>
      </c>
      <c r="P109" s="106">
        <f t="shared" si="88"/>
        <v>9301.5</v>
      </c>
      <c r="Q109" s="128">
        <f t="shared" si="89"/>
        <v>8083.8</v>
      </c>
      <c r="R109" s="128">
        <f t="shared" si="90"/>
        <v>17385.3</v>
      </c>
      <c r="S109" s="128">
        <f t="shared" si="95"/>
        <v>8268</v>
      </c>
      <c r="T109" s="128">
        <f t="shared" si="91"/>
        <v>7185.6</v>
      </c>
      <c r="U109" s="128">
        <f t="shared" si="96"/>
        <v>15453.6</v>
      </c>
      <c r="V109" s="128">
        <f t="shared" si="92"/>
        <v>7234.4999999999991</v>
      </c>
      <c r="W109" s="128">
        <f t="shared" si="60"/>
        <v>6287.4</v>
      </c>
      <c r="X109" s="128">
        <f t="shared" si="93"/>
        <v>13521.899999999998</v>
      </c>
      <c r="Y109" s="128">
        <f t="shared" si="54"/>
        <v>6201</v>
      </c>
      <c r="Z109" s="128">
        <f t="shared" si="55"/>
        <v>5389.2</v>
      </c>
      <c r="AA109" s="52">
        <f t="shared" si="48"/>
        <v>11590.2</v>
      </c>
    </row>
    <row r="110" spans="1:27" ht="14.25" customHeight="1">
      <c r="A110" s="183">
        <v>9</v>
      </c>
      <c r="B110" s="56">
        <v>43191</v>
      </c>
      <c r="C110" s="57">
        <v>954</v>
      </c>
      <c r="D110" s="97">
        <v>1</v>
      </c>
      <c r="E110" s="60">
        <f t="shared" si="80"/>
        <v>954</v>
      </c>
      <c r="F110" s="59">
        <v>0</v>
      </c>
      <c r="G110" s="60">
        <f t="shared" si="81"/>
        <v>0</v>
      </c>
      <c r="H110" s="57">
        <f t="shared" si="82"/>
        <v>954</v>
      </c>
      <c r="I110" s="141">
        <f t="shared" si="56"/>
        <v>9540</v>
      </c>
      <c r="J110" s="104">
        <f>IF((I110-H$117+(H$117/12*9))+K110&gt;N134,N134-K110,(I110-H$117+(H$117/12*9)))</f>
        <v>9301.5</v>
      </c>
      <c r="K110" s="104">
        <f t="shared" si="94"/>
        <v>8982</v>
      </c>
      <c r="L110" s="105">
        <f t="shared" si="84"/>
        <v>18283.5</v>
      </c>
      <c r="M110" s="104">
        <f t="shared" si="85"/>
        <v>8836.4249999999993</v>
      </c>
      <c r="N110" s="104">
        <f t="shared" si="86"/>
        <v>8532.9</v>
      </c>
      <c r="O110" s="104">
        <f t="shared" si="87"/>
        <v>17369.324999999997</v>
      </c>
      <c r="P110" s="104">
        <f t="shared" si="88"/>
        <v>8371.35</v>
      </c>
      <c r="Q110" s="104">
        <f t="shared" si="89"/>
        <v>8083.8</v>
      </c>
      <c r="R110" s="104">
        <f t="shared" si="90"/>
        <v>16455.150000000001</v>
      </c>
      <c r="S110" s="104">
        <f t="shared" si="95"/>
        <v>7441.2000000000007</v>
      </c>
      <c r="T110" s="104">
        <f t="shared" si="91"/>
        <v>7185.6</v>
      </c>
      <c r="U110" s="104">
        <f t="shared" si="96"/>
        <v>14626.800000000001</v>
      </c>
      <c r="V110" s="104">
        <f t="shared" si="92"/>
        <v>6511.0499999999993</v>
      </c>
      <c r="W110" s="104">
        <f t="shared" si="60"/>
        <v>6287.4</v>
      </c>
      <c r="X110" s="104">
        <f t="shared" si="93"/>
        <v>12798.449999999999</v>
      </c>
      <c r="Y110" s="104">
        <f t="shared" si="54"/>
        <v>5580.9</v>
      </c>
      <c r="Z110" s="104">
        <f t="shared" si="55"/>
        <v>5389.2</v>
      </c>
      <c r="AA110" s="66">
        <f t="shared" si="48"/>
        <v>10970.099999999999</v>
      </c>
    </row>
    <row r="111" spans="1:27" ht="14.25" customHeight="1">
      <c r="A111" s="183">
        <v>8</v>
      </c>
      <c r="B111" s="46">
        <v>43221</v>
      </c>
      <c r="C111" s="57">
        <v>954</v>
      </c>
      <c r="D111" s="97">
        <v>1</v>
      </c>
      <c r="E111" s="70">
        <f t="shared" si="80"/>
        <v>954</v>
      </c>
      <c r="F111" s="59">
        <v>0</v>
      </c>
      <c r="G111" s="70">
        <f t="shared" si="81"/>
        <v>0</v>
      </c>
      <c r="H111" s="68">
        <f t="shared" si="82"/>
        <v>954</v>
      </c>
      <c r="I111" s="140">
        <f t="shared" si="56"/>
        <v>8586</v>
      </c>
      <c r="J111" s="128">
        <f>IF((I111-H$117+(H$117/12*8))+K111&gt;N134,N134-K111,(I111-H$117+(H$117/12*8)))</f>
        <v>8268</v>
      </c>
      <c r="K111" s="128">
        <f t="shared" si="94"/>
        <v>8982</v>
      </c>
      <c r="L111" s="128">
        <f t="shared" si="84"/>
        <v>17250</v>
      </c>
      <c r="M111" s="128">
        <f t="shared" si="85"/>
        <v>7854.5999999999995</v>
      </c>
      <c r="N111" s="128">
        <f t="shared" si="86"/>
        <v>8532.9</v>
      </c>
      <c r="O111" s="128">
        <f t="shared" si="87"/>
        <v>16387.5</v>
      </c>
      <c r="P111" s="106">
        <f t="shared" si="88"/>
        <v>7441.2</v>
      </c>
      <c r="Q111" s="128">
        <f t="shared" si="89"/>
        <v>8083.8</v>
      </c>
      <c r="R111" s="128">
        <f t="shared" si="90"/>
        <v>15525</v>
      </c>
      <c r="S111" s="128">
        <f t="shared" si="95"/>
        <v>6614.4000000000005</v>
      </c>
      <c r="T111" s="128">
        <f t="shared" si="91"/>
        <v>7185.6</v>
      </c>
      <c r="U111" s="128">
        <f t="shared" si="96"/>
        <v>13800</v>
      </c>
      <c r="V111" s="128">
        <f t="shared" si="92"/>
        <v>5787.5999999999995</v>
      </c>
      <c r="W111" s="128">
        <f t="shared" si="60"/>
        <v>6287.4</v>
      </c>
      <c r="X111" s="128">
        <f t="shared" si="93"/>
        <v>12075</v>
      </c>
      <c r="Y111" s="128">
        <f t="shared" si="54"/>
        <v>4960.8</v>
      </c>
      <c r="Z111" s="128">
        <f t="shared" si="55"/>
        <v>5389.2</v>
      </c>
      <c r="AA111" s="52">
        <f t="shared" si="48"/>
        <v>10350</v>
      </c>
    </row>
    <row r="112" spans="1:27" ht="14.25" customHeight="1">
      <c r="A112" s="183">
        <v>7</v>
      </c>
      <c r="B112" s="56">
        <v>43252</v>
      </c>
      <c r="C112" s="57">
        <v>954</v>
      </c>
      <c r="D112" s="97">
        <v>1</v>
      </c>
      <c r="E112" s="60">
        <f t="shared" si="80"/>
        <v>954</v>
      </c>
      <c r="F112" s="59">
        <v>0</v>
      </c>
      <c r="G112" s="60">
        <f t="shared" si="81"/>
        <v>0</v>
      </c>
      <c r="H112" s="57">
        <f t="shared" si="82"/>
        <v>954</v>
      </c>
      <c r="I112" s="141">
        <f t="shared" si="56"/>
        <v>7632</v>
      </c>
      <c r="J112" s="104">
        <f>IF((I112-H$117+(H$117/12*7))+K112&gt;N134,N134-K112,(I112-H$117+(H$117/12*7)))</f>
        <v>7234.5</v>
      </c>
      <c r="K112" s="104">
        <f t="shared" si="94"/>
        <v>8982</v>
      </c>
      <c r="L112" s="105">
        <f t="shared" si="84"/>
        <v>16216.5</v>
      </c>
      <c r="M112" s="104">
        <f t="shared" si="85"/>
        <v>6872.7749999999996</v>
      </c>
      <c r="N112" s="104">
        <f t="shared" si="86"/>
        <v>8532.9</v>
      </c>
      <c r="O112" s="104">
        <f t="shared" si="87"/>
        <v>15405.674999999999</v>
      </c>
      <c r="P112" s="104">
        <f t="shared" si="88"/>
        <v>6511.05</v>
      </c>
      <c r="Q112" s="104">
        <f t="shared" si="89"/>
        <v>8083.8</v>
      </c>
      <c r="R112" s="104">
        <f t="shared" si="90"/>
        <v>14594.85</v>
      </c>
      <c r="S112" s="104">
        <f t="shared" si="95"/>
        <v>5787.6</v>
      </c>
      <c r="T112" s="104">
        <f t="shared" si="91"/>
        <v>7185.6</v>
      </c>
      <c r="U112" s="104">
        <f t="shared" si="96"/>
        <v>12973.2</v>
      </c>
      <c r="V112" s="104">
        <f t="shared" si="92"/>
        <v>5064.1499999999996</v>
      </c>
      <c r="W112" s="104">
        <f t="shared" si="60"/>
        <v>6287.4</v>
      </c>
      <c r="X112" s="104">
        <f t="shared" si="93"/>
        <v>11351.55</v>
      </c>
      <c r="Y112" s="104">
        <f t="shared" si="54"/>
        <v>4340.7</v>
      </c>
      <c r="Z112" s="104">
        <f t="shared" si="55"/>
        <v>5389.2</v>
      </c>
      <c r="AA112" s="66">
        <f t="shared" si="48"/>
        <v>9729.9</v>
      </c>
    </row>
    <row r="113" spans="1:27" ht="14.25" customHeight="1">
      <c r="A113" s="183">
        <v>6</v>
      </c>
      <c r="B113" s="46">
        <v>43282</v>
      </c>
      <c r="C113" s="57">
        <v>954</v>
      </c>
      <c r="D113" s="97">
        <v>1</v>
      </c>
      <c r="E113" s="70">
        <f t="shared" si="80"/>
        <v>954</v>
      </c>
      <c r="F113" s="59">
        <v>0</v>
      </c>
      <c r="G113" s="70">
        <f t="shared" si="81"/>
        <v>0</v>
      </c>
      <c r="H113" s="68">
        <f t="shared" si="82"/>
        <v>954</v>
      </c>
      <c r="I113" s="140">
        <f t="shared" si="56"/>
        <v>6678</v>
      </c>
      <c r="J113" s="128">
        <f>IF((I113-H$117+(H$117/12*6))+K113&gt;N134,N134-K113,(I113-H$117+(H$117/12*6)))</f>
        <v>6201</v>
      </c>
      <c r="K113" s="128">
        <f t="shared" si="94"/>
        <v>8982</v>
      </c>
      <c r="L113" s="128">
        <f t="shared" si="84"/>
        <v>15183</v>
      </c>
      <c r="M113" s="128">
        <f t="shared" si="85"/>
        <v>5890.95</v>
      </c>
      <c r="N113" s="128">
        <f t="shared" si="86"/>
        <v>8532.9</v>
      </c>
      <c r="O113" s="128">
        <f t="shared" si="87"/>
        <v>14423.849999999999</v>
      </c>
      <c r="P113" s="106">
        <f t="shared" si="88"/>
        <v>5580.9000000000005</v>
      </c>
      <c r="Q113" s="128">
        <f t="shared" si="89"/>
        <v>8083.8</v>
      </c>
      <c r="R113" s="128">
        <f t="shared" si="90"/>
        <v>13664.7</v>
      </c>
      <c r="S113" s="128">
        <f t="shared" si="95"/>
        <v>4960.8</v>
      </c>
      <c r="T113" s="128">
        <f t="shared" si="91"/>
        <v>7185.6</v>
      </c>
      <c r="U113" s="128">
        <f t="shared" si="96"/>
        <v>12146.400000000001</v>
      </c>
      <c r="V113" s="128">
        <f t="shared" si="92"/>
        <v>4340.7</v>
      </c>
      <c r="W113" s="128">
        <f t="shared" si="60"/>
        <v>6287.4</v>
      </c>
      <c r="X113" s="128">
        <f t="shared" si="93"/>
        <v>10628.099999999999</v>
      </c>
      <c r="Y113" s="128">
        <f t="shared" si="54"/>
        <v>3720.6</v>
      </c>
      <c r="Z113" s="128">
        <f t="shared" si="55"/>
        <v>5389.2</v>
      </c>
      <c r="AA113" s="52">
        <f t="shared" si="48"/>
        <v>9109.7999999999993</v>
      </c>
    </row>
    <row r="114" spans="1:27" ht="14.25" customHeight="1">
      <c r="A114" s="183">
        <v>5</v>
      </c>
      <c r="B114" s="56">
        <v>43313</v>
      </c>
      <c r="C114" s="57">
        <v>954</v>
      </c>
      <c r="D114" s="97">
        <v>1</v>
      </c>
      <c r="E114" s="60">
        <f t="shared" si="80"/>
        <v>954</v>
      </c>
      <c r="F114" s="59">
        <v>0</v>
      </c>
      <c r="G114" s="60">
        <f t="shared" si="81"/>
        <v>0</v>
      </c>
      <c r="H114" s="57">
        <f t="shared" si="82"/>
        <v>954</v>
      </c>
      <c r="I114" s="141">
        <f t="shared" si="56"/>
        <v>5724</v>
      </c>
      <c r="J114" s="104">
        <f>IF((I114-H$117+(H$117/12*5))+K114&gt;N134,N134-K114,(I114-H$117+(H$117/12*5)))</f>
        <v>5167.5</v>
      </c>
      <c r="K114" s="104">
        <f t="shared" si="94"/>
        <v>8982</v>
      </c>
      <c r="L114" s="105">
        <f t="shared" si="84"/>
        <v>14149.5</v>
      </c>
      <c r="M114" s="104">
        <f t="shared" si="85"/>
        <v>4909.125</v>
      </c>
      <c r="N114" s="104">
        <f t="shared" si="86"/>
        <v>8532.9</v>
      </c>
      <c r="O114" s="104">
        <f t="shared" si="87"/>
        <v>13442.025</v>
      </c>
      <c r="P114" s="104">
        <f t="shared" si="88"/>
        <v>4650.75</v>
      </c>
      <c r="Q114" s="104">
        <f t="shared" si="89"/>
        <v>8083.8</v>
      </c>
      <c r="R114" s="104">
        <f t="shared" si="90"/>
        <v>12734.55</v>
      </c>
      <c r="S114" s="104">
        <f t="shared" si="95"/>
        <v>4134</v>
      </c>
      <c r="T114" s="104">
        <f t="shared" si="91"/>
        <v>7185.6</v>
      </c>
      <c r="U114" s="104">
        <f t="shared" si="96"/>
        <v>11319.6</v>
      </c>
      <c r="V114" s="104">
        <f t="shared" si="92"/>
        <v>3617.2499999999995</v>
      </c>
      <c r="W114" s="104">
        <f t="shared" si="60"/>
        <v>6287.4</v>
      </c>
      <c r="X114" s="104">
        <f t="shared" si="93"/>
        <v>9904.65</v>
      </c>
      <c r="Y114" s="104">
        <f t="shared" si="54"/>
        <v>3100.5</v>
      </c>
      <c r="Z114" s="104">
        <f t="shared" si="55"/>
        <v>5389.2</v>
      </c>
      <c r="AA114" s="66">
        <f t="shared" si="48"/>
        <v>8489.7000000000007</v>
      </c>
    </row>
    <row r="115" spans="1:27" ht="14.25" customHeight="1">
      <c r="A115" s="183">
        <v>4</v>
      </c>
      <c r="B115" s="46">
        <v>43344</v>
      </c>
      <c r="C115" s="57">
        <v>954</v>
      </c>
      <c r="D115" s="97">
        <v>1</v>
      </c>
      <c r="E115" s="70">
        <f t="shared" si="80"/>
        <v>954</v>
      </c>
      <c r="F115" s="59">
        <v>0</v>
      </c>
      <c r="G115" s="70">
        <f t="shared" si="81"/>
        <v>0</v>
      </c>
      <c r="H115" s="68">
        <f t="shared" si="82"/>
        <v>954</v>
      </c>
      <c r="I115" s="140">
        <f t="shared" si="56"/>
        <v>4770</v>
      </c>
      <c r="J115" s="128">
        <f>IF((I115-H$117+(H$117/12*4))+K115&gt;N134,N134-K115,(I115-H$117+(H$117/12*4)))</f>
        <v>4134</v>
      </c>
      <c r="K115" s="128">
        <f t="shared" si="94"/>
        <v>8982</v>
      </c>
      <c r="L115" s="128">
        <f t="shared" si="84"/>
        <v>13116</v>
      </c>
      <c r="M115" s="128">
        <f t="shared" si="85"/>
        <v>3927.2999999999997</v>
      </c>
      <c r="N115" s="128">
        <f t="shared" si="86"/>
        <v>8532.9</v>
      </c>
      <c r="O115" s="128">
        <f t="shared" si="87"/>
        <v>12460.199999999999</v>
      </c>
      <c r="P115" s="106">
        <f t="shared" si="88"/>
        <v>3720.6</v>
      </c>
      <c r="Q115" s="128">
        <f t="shared" si="89"/>
        <v>8083.8</v>
      </c>
      <c r="R115" s="128">
        <f t="shared" si="90"/>
        <v>11804.4</v>
      </c>
      <c r="S115" s="128">
        <f t="shared" si="95"/>
        <v>3307.2000000000003</v>
      </c>
      <c r="T115" s="128">
        <f t="shared" si="91"/>
        <v>7185.6</v>
      </c>
      <c r="U115" s="128">
        <f t="shared" si="96"/>
        <v>10492.800000000001</v>
      </c>
      <c r="V115" s="128">
        <f t="shared" si="92"/>
        <v>2893.7999999999997</v>
      </c>
      <c r="W115" s="128">
        <f t="shared" si="60"/>
        <v>6287.4</v>
      </c>
      <c r="X115" s="128">
        <f t="shared" si="93"/>
        <v>9181.1999999999989</v>
      </c>
      <c r="Y115" s="128">
        <f t="shared" si="54"/>
        <v>2480.4</v>
      </c>
      <c r="Z115" s="128">
        <f t="shared" si="55"/>
        <v>5389.2</v>
      </c>
      <c r="AA115" s="52">
        <f t="shared" si="48"/>
        <v>7869.6</v>
      </c>
    </row>
    <row r="116" spans="1:27" ht="14.25" customHeight="1">
      <c r="A116" s="183">
        <v>3</v>
      </c>
      <c r="B116" s="56">
        <v>43374</v>
      </c>
      <c r="C116" s="57">
        <v>954</v>
      </c>
      <c r="D116" s="97">
        <v>1</v>
      </c>
      <c r="E116" s="60">
        <f t="shared" si="80"/>
        <v>954</v>
      </c>
      <c r="F116" s="59">
        <v>0</v>
      </c>
      <c r="G116" s="60">
        <f t="shared" si="81"/>
        <v>0</v>
      </c>
      <c r="H116" s="57">
        <f t="shared" si="82"/>
        <v>954</v>
      </c>
      <c r="I116" s="141">
        <f t="shared" si="56"/>
        <v>3816</v>
      </c>
      <c r="J116" s="104">
        <f>IF((I116-H$117+(H$117/12*3))+K116&gt;N134,N134-K116,(I116-H$117+(H$117/12*3)))</f>
        <v>3100.5</v>
      </c>
      <c r="K116" s="104">
        <f t="shared" si="94"/>
        <v>8982</v>
      </c>
      <c r="L116" s="105">
        <f t="shared" si="84"/>
        <v>12082.5</v>
      </c>
      <c r="M116" s="104">
        <f t="shared" si="85"/>
        <v>2945.4749999999999</v>
      </c>
      <c r="N116" s="104">
        <f t="shared" si="86"/>
        <v>8532.9</v>
      </c>
      <c r="O116" s="104">
        <f t="shared" si="87"/>
        <v>11478.375</v>
      </c>
      <c r="P116" s="104">
        <f t="shared" si="88"/>
        <v>2790.4500000000003</v>
      </c>
      <c r="Q116" s="104">
        <f t="shared" si="89"/>
        <v>8083.8</v>
      </c>
      <c r="R116" s="104">
        <f t="shared" si="90"/>
        <v>10874.25</v>
      </c>
      <c r="S116" s="104">
        <f t="shared" si="95"/>
        <v>2480.4</v>
      </c>
      <c r="T116" s="104">
        <f t="shared" si="91"/>
        <v>7185.6</v>
      </c>
      <c r="U116" s="104">
        <f t="shared" si="96"/>
        <v>9666</v>
      </c>
      <c r="V116" s="104">
        <f t="shared" si="92"/>
        <v>2170.35</v>
      </c>
      <c r="W116" s="104">
        <f t="shared" si="60"/>
        <v>6287.4</v>
      </c>
      <c r="X116" s="104">
        <f t="shared" si="93"/>
        <v>8457.75</v>
      </c>
      <c r="Y116" s="104">
        <f t="shared" si="54"/>
        <v>1860.3</v>
      </c>
      <c r="Z116" s="104">
        <f t="shared" si="55"/>
        <v>5389.2</v>
      </c>
      <c r="AA116" s="66">
        <f t="shared" si="48"/>
        <v>7249.5</v>
      </c>
    </row>
    <row r="117" spans="1:27" ht="14.25" customHeight="1">
      <c r="A117" s="183">
        <v>2</v>
      </c>
      <c r="B117" s="46">
        <v>43405</v>
      </c>
      <c r="C117" s="57">
        <v>954</v>
      </c>
      <c r="D117" s="97">
        <v>1</v>
      </c>
      <c r="E117" s="70">
        <f t="shared" si="80"/>
        <v>954</v>
      </c>
      <c r="F117" s="59">
        <v>0</v>
      </c>
      <c r="G117" s="70">
        <f t="shared" si="81"/>
        <v>0</v>
      </c>
      <c r="H117" s="68">
        <f t="shared" si="82"/>
        <v>954</v>
      </c>
      <c r="I117" s="140">
        <f t="shared" si="56"/>
        <v>2862</v>
      </c>
      <c r="J117" s="128">
        <f>IF((I117-H$117+(H$117/12*2))+K117&gt;N134,N134-K117,(I117-H$117+(H$117/12*2)))</f>
        <v>2067</v>
      </c>
      <c r="K117" s="128">
        <f t="shared" si="94"/>
        <v>8982</v>
      </c>
      <c r="L117" s="128">
        <f t="shared" si="84"/>
        <v>11049</v>
      </c>
      <c r="M117" s="128">
        <f t="shared" si="85"/>
        <v>1963.6499999999999</v>
      </c>
      <c r="N117" s="128">
        <f t="shared" si="86"/>
        <v>8532.9</v>
      </c>
      <c r="O117" s="128">
        <f t="shared" si="87"/>
        <v>10496.55</v>
      </c>
      <c r="P117" s="106">
        <f t="shared" si="88"/>
        <v>1860.3</v>
      </c>
      <c r="Q117" s="128">
        <f t="shared" si="89"/>
        <v>8083.8</v>
      </c>
      <c r="R117" s="128">
        <f t="shared" si="90"/>
        <v>9944.1</v>
      </c>
      <c r="S117" s="128">
        <f t="shared" si="95"/>
        <v>1653.6000000000001</v>
      </c>
      <c r="T117" s="128">
        <f t="shared" si="91"/>
        <v>7185.6</v>
      </c>
      <c r="U117" s="128">
        <f t="shared" si="96"/>
        <v>8839.2000000000007</v>
      </c>
      <c r="V117" s="128">
        <f t="shared" si="92"/>
        <v>1446.8999999999999</v>
      </c>
      <c r="W117" s="128">
        <f t="shared" si="60"/>
        <v>6287.4</v>
      </c>
      <c r="X117" s="128">
        <f t="shared" si="93"/>
        <v>7734.2999999999993</v>
      </c>
      <c r="Y117" s="128">
        <f t="shared" si="54"/>
        <v>1240.2</v>
      </c>
      <c r="Z117" s="128">
        <f t="shared" si="55"/>
        <v>5389.2</v>
      </c>
      <c r="AA117" s="52">
        <f t="shared" si="48"/>
        <v>6629.4</v>
      </c>
    </row>
    <row r="118" spans="1:27" ht="14.25" customHeight="1" thickBot="1">
      <c r="A118" s="183">
        <v>1</v>
      </c>
      <c r="B118" s="188">
        <v>43435</v>
      </c>
      <c r="C118" s="189">
        <f>954*2</f>
        <v>1908</v>
      </c>
      <c r="D118" s="190">
        <v>1</v>
      </c>
      <c r="E118" s="191">
        <f t="shared" si="80"/>
        <v>1908</v>
      </c>
      <c r="F118" s="192">
        <v>0</v>
      </c>
      <c r="G118" s="191">
        <f t="shared" si="81"/>
        <v>0</v>
      </c>
      <c r="H118" s="189">
        <f t="shared" si="82"/>
        <v>1908</v>
      </c>
      <c r="I118" s="193">
        <f t="shared" ref="I118" si="97">I117-H117</f>
        <v>1908</v>
      </c>
      <c r="J118" s="95">
        <f>IF((I118-H$117+(H$117/12*1))+K118&gt;N134,N134-K118,(I118-H$117+(H$117/12*1)))</f>
        <v>1033.5</v>
      </c>
      <c r="K118" s="95">
        <f t="shared" si="94"/>
        <v>8982</v>
      </c>
      <c r="L118" s="194">
        <f t="shared" si="84"/>
        <v>10015.5</v>
      </c>
      <c r="M118" s="95">
        <f t="shared" si="85"/>
        <v>981.82499999999993</v>
      </c>
      <c r="N118" s="95">
        <f t="shared" si="86"/>
        <v>8532.9</v>
      </c>
      <c r="O118" s="95">
        <f t="shared" si="87"/>
        <v>9514.7250000000004</v>
      </c>
      <c r="P118" s="95">
        <f t="shared" si="88"/>
        <v>930.15</v>
      </c>
      <c r="Q118" s="95">
        <f t="shared" si="89"/>
        <v>8083.8</v>
      </c>
      <c r="R118" s="95">
        <f t="shared" si="90"/>
        <v>9013.9500000000007</v>
      </c>
      <c r="S118" s="95">
        <f t="shared" si="95"/>
        <v>826.80000000000007</v>
      </c>
      <c r="T118" s="95">
        <f t="shared" si="91"/>
        <v>7185.6</v>
      </c>
      <c r="U118" s="95">
        <f t="shared" si="96"/>
        <v>8012.4000000000005</v>
      </c>
      <c r="V118" s="95">
        <f t="shared" si="92"/>
        <v>723.44999999999993</v>
      </c>
      <c r="W118" s="95">
        <f t="shared" si="60"/>
        <v>6287.4</v>
      </c>
      <c r="X118" s="95">
        <f t="shared" si="93"/>
        <v>7010.8499999999995</v>
      </c>
      <c r="Y118" s="95">
        <f t="shared" si="54"/>
        <v>620.1</v>
      </c>
      <c r="Z118" s="95">
        <f t="shared" si="55"/>
        <v>5389.2</v>
      </c>
      <c r="AA118" s="195">
        <f t="shared" si="48"/>
        <v>6009.3</v>
      </c>
    </row>
    <row r="119" spans="1:27" ht="11.25" customHeight="1">
      <c r="B119" s="153" t="s">
        <v>58</v>
      </c>
      <c r="C119" s="185"/>
      <c r="D119" s="185"/>
      <c r="E119" s="186"/>
      <c r="F119" s="252">
        <f>H8</f>
        <v>43739</v>
      </c>
      <c r="G119" s="252"/>
      <c r="H119" s="249">
        <f>SUM(H11:H118)</f>
        <v>86284</v>
      </c>
      <c r="I119" s="250"/>
      <c r="J119" s="100"/>
      <c r="K119" s="100"/>
      <c r="L119" s="26"/>
      <c r="M119" s="101"/>
      <c r="N119" s="26"/>
      <c r="O119" s="101"/>
      <c r="P119" s="26"/>
    </row>
    <row r="120" spans="1:27" ht="14.25" customHeight="1">
      <c r="A120" s="121">
        <v>1</v>
      </c>
      <c r="B120" s="46">
        <v>43466</v>
      </c>
      <c r="C120" s="57">
        <v>998</v>
      </c>
      <c r="D120" s="97">
        <v>1</v>
      </c>
      <c r="E120" s="70">
        <f>C120*D120</f>
        <v>998</v>
      </c>
      <c r="F120" s="91">
        <v>0</v>
      </c>
      <c r="G120" s="70">
        <f>E120*F120</f>
        <v>0</v>
      </c>
      <c r="H120" s="71">
        <f>E120+G120</f>
        <v>998</v>
      </c>
      <c r="I120" s="72">
        <f>H134</f>
        <v>8982</v>
      </c>
      <c r="J120" s="73">
        <v>0</v>
      </c>
      <c r="K120" s="106">
        <f t="shared" ref="K120:K131" si="98">I120</f>
        <v>8982</v>
      </c>
      <c r="L120" s="137">
        <f t="shared" ref="L120:L131" si="99">J120+K120</f>
        <v>8982</v>
      </c>
      <c r="M120" s="51">
        <f t="shared" ref="M120:M131" si="100">$J120*M$9</f>
        <v>0</v>
      </c>
      <c r="N120" s="51">
        <f t="shared" ref="N120:N131" si="101">$K120*M$9</f>
        <v>8532.9</v>
      </c>
      <c r="O120" s="52">
        <f t="shared" ref="O120:O131" si="102">M120+N120</f>
        <v>8532.9</v>
      </c>
      <c r="P120" s="51">
        <f t="shared" ref="P120:P131" si="103">$J120*P$9</f>
        <v>0</v>
      </c>
      <c r="Q120" s="51">
        <f t="shared" ref="Q120:Q131" si="104">$K120*P$9</f>
        <v>8083.8</v>
      </c>
      <c r="R120" s="52">
        <f t="shared" ref="R120:R131" si="105">P120+Q120</f>
        <v>8083.8</v>
      </c>
      <c r="S120" s="51">
        <f t="shared" ref="S120:S131" si="106">$J120*S$9</f>
        <v>0</v>
      </c>
      <c r="T120" s="51">
        <f t="shared" ref="T120:T131" si="107">$K120*S$9</f>
        <v>7185.6</v>
      </c>
      <c r="U120" s="52">
        <f t="shared" ref="U120:U131" si="108">S120+T120</f>
        <v>7185.6</v>
      </c>
      <c r="V120" s="51">
        <f t="shared" ref="V120:V131" si="109">$J120*V$9</f>
        <v>0</v>
      </c>
      <c r="W120" s="51">
        <f t="shared" ref="W120:W131" si="110">$K120*V$9</f>
        <v>6287.4</v>
      </c>
      <c r="X120" s="52">
        <f t="shared" ref="X120:X131" si="111">V120+W120</f>
        <v>6287.4</v>
      </c>
      <c r="Y120" s="51">
        <f t="shared" ref="Y120:Y131" si="112">$J120*Y$9</f>
        <v>0</v>
      </c>
      <c r="Z120" s="51">
        <f t="shared" ref="Z120:Z131" si="113">$K120*Y$9</f>
        <v>5389.2</v>
      </c>
      <c r="AA120" s="52">
        <f t="shared" ref="AA120:AA131" si="114">Y120+Z120</f>
        <v>5389.2</v>
      </c>
    </row>
    <row r="121" spans="1:27" s="30" customFormat="1" ht="14.25" customHeight="1">
      <c r="A121" s="122">
        <v>2</v>
      </c>
      <c r="B121" s="56">
        <v>43497</v>
      </c>
      <c r="C121" s="57">
        <v>998</v>
      </c>
      <c r="D121" s="97">
        <v>1</v>
      </c>
      <c r="E121" s="60">
        <f>C121*D121</f>
        <v>998</v>
      </c>
      <c r="F121" s="59">
        <v>0</v>
      </c>
      <c r="G121" s="60">
        <f>E121*F121</f>
        <v>0</v>
      </c>
      <c r="H121" s="61">
        <f>E121+G121</f>
        <v>998</v>
      </c>
      <c r="I121" s="62">
        <f t="shared" ref="I121:I131" si="115">I120-H120</f>
        <v>7984</v>
      </c>
      <c r="J121" s="63">
        <v>0</v>
      </c>
      <c r="K121" s="104">
        <f t="shared" si="98"/>
        <v>7984</v>
      </c>
      <c r="L121" s="135">
        <f t="shared" si="99"/>
        <v>7984</v>
      </c>
      <c r="M121" s="65">
        <f t="shared" si="100"/>
        <v>0</v>
      </c>
      <c r="N121" s="65">
        <f t="shared" si="101"/>
        <v>7584.7999999999993</v>
      </c>
      <c r="O121" s="66">
        <f t="shared" si="102"/>
        <v>7584.7999999999993</v>
      </c>
      <c r="P121" s="65">
        <f t="shared" si="103"/>
        <v>0</v>
      </c>
      <c r="Q121" s="65">
        <f t="shared" si="104"/>
        <v>7185.6</v>
      </c>
      <c r="R121" s="66">
        <f t="shared" si="105"/>
        <v>7185.6</v>
      </c>
      <c r="S121" s="65">
        <f t="shared" si="106"/>
        <v>0</v>
      </c>
      <c r="T121" s="65">
        <f t="shared" si="107"/>
        <v>6387.2000000000007</v>
      </c>
      <c r="U121" s="66">
        <f t="shared" si="108"/>
        <v>6387.2000000000007</v>
      </c>
      <c r="V121" s="65">
        <f t="shared" si="109"/>
        <v>0</v>
      </c>
      <c r="W121" s="65">
        <f t="shared" si="110"/>
        <v>5588.7999999999993</v>
      </c>
      <c r="X121" s="66">
        <f t="shared" si="111"/>
        <v>5588.7999999999993</v>
      </c>
      <c r="Y121" s="65">
        <f t="shared" si="112"/>
        <v>0</v>
      </c>
      <c r="Z121" s="65">
        <f t="shared" si="113"/>
        <v>4790.3999999999996</v>
      </c>
      <c r="AA121" s="66">
        <f t="shared" si="114"/>
        <v>4790.3999999999996</v>
      </c>
    </row>
    <row r="122" spans="1:27" ht="14.25" customHeight="1">
      <c r="A122" s="121">
        <v>3</v>
      </c>
      <c r="B122" s="46">
        <v>43525</v>
      </c>
      <c r="C122" s="57">
        <v>998</v>
      </c>
      <c r="D122" s="97">
        <v>1</v>
      </c>
      <c r="E122" s="60">
        <f t="shared" ref="E122:E131" si="116">C122*D122</f>
        <v>998</v>
      </c>
      <c r="F122" s="59">
        <v>0</v>
      </c>
      <c r="G122" s="60">
        <f t="shared" ref="G122:G131" si="117">E122*F122</f>
        <v>0</v>
      </c>
      <c r="H122" s="61">
        <f t="shared" ref="H122:H131" si="118">E122+G122</f>
        <v>998</v>
      </c>
      <c r="I122" s="92">
        <f t="shared" si="115"/>
        <v>6986</v>
      </c>
      <c r="J122" s="73">
        <v>0</v>
      </c>
      <c r="K122" s="106">
        <f t="shared" si="98"/>
        <v>6986</v>
      </c>
      <c r="L122" s="146">
        <f t="shared" si="99"/>
        <v>6986</v>
      </c>
      <c r="M122" s="147">
        <f t="shared" si="100"/>
        <v>0</v>
      </c>
      <c r="N122" s="147">
        <f t="shared" si="101"/>
        <v>6636.7</v>
      </c>
      <c r="O122" s="138">
        <f t="shared" si="102"/>
        <v>6636.7</v>
      </c>
      <c r="P122" s="147">
        <f t="shared" si="103"/>
        <v>0</v>
      </c>
      <c r="Q122" s="147">
        <f t="shared" si="104"/>
        <v>6287.4000000000005</v>
      </c>
      <c r="R122" s="138">
        <f t="shared" si="105"/>
        <v>6287.4000000000005</v>
      </c>
      <c r="S122" s="147">
        <f t="shared" si="106"/>
        <v>0</v>
      </c>
      <c r="T122" s="147">
        <f t="shared" si="107"/>
        <v>5588.8</v>
      </c>
      <c r="U122" s="138">
        <f t="shared" si="108"/>
        <v>5588.8</v>
      </c>
      <c r="V122" s="147">
        <f t="shared" si="109"/>
        <v>0</v>
      </c>
      <c r="W122" s="147">
        <f t="shared" si="110"/>
        <v>4890.2</v>
      </c>
      <c r="X122" s="138">
        <f t="shared" si="111"/>
        <v>4890.2</v>
      </c>
      <c r="Y122" s="147">
        <f t="shared" si="112"/>
        <v>0</v>
      </c>
      <c r="Z122" s="147">
        <f t="shared" si="113"/>
        <v>4191.5999999999995</v>
      </c>
      <c r="AA122" s="138">
        <f t="shared" si="114"/>
        <v>4191.5999999999995</v>
      </c>
    </row>
    <row r="123" spans="1:27" s="30" customFormat="1" ht="14.25" customHeight="1">
      <c r="A123" s="122">
        <v>4</v>
      </c>
      <c r="B123" s="56">
        <v>43556</v>
      </c>
      <c r="C123" s="57">
        <v>998</v>
      </c>
      <c r="D123" s="97">
        <v>1</v>
      </c>
      <c r="E123" s="60">
        <f t="shared" si="116"/>
        <v>998</v>
      </c>
      <c r="F123" s="59">
        <v>0</v>
      </c>
      <c r="G123" s="60">
        <f t="shared" si="117"/>
        <v>0</v>
      </c>
      <c r="H123" s="61">
        <f t="shared" si="118"/>
        <v>998</v>
      </c>
      <c r="I123" s="62">
        <f t="shared" si="115"/>
        <v>5988</v>
      </c>
      <c r="J123" s="63">
        <v>0</v>
      </c>
      <c r="K123" s="104">
        <f t="shared" si="98"/>
        <v>5988</v>
      </c>
      <c r="L123" s="135">
        <f t="shared" si="99"/>
        <v>5988</v>
      </c>
      <c r="M123" s="65">
        <f t="shared" si="100"/>
        <v>0</v>
      </c>
      <c r="N123" s="65">
        <f t="shared" si="101"/>
        <v>5688.5999999999995</v>
      </c>
      <c r="O123" s="66">
        <f t="shared" si="102"/>
        <v>5688.5999999999995</v>
      </c>
      <c r="P123" s="65">
        <f t="shared" si="103"/>
        <v>0</v>
      </c>
      <c r="Q123" s="65">
        <f t="shared" si="104"/>
        <v>5389.2</v>
      </c>
      <c r="R123" s="66">
        <f t="shared" si="105"/>
        <v>5389.2</v>
      </c>
      <c r="S123" s="65">
        <f t="shared" si="106"/>
        <v>0</v>
      </c>
      <c r="T123" s="65">
        <f t="shared" si="107"/>
        <v>4790.4000000000005</v>
      </c>
      <c r="U123" s="66">
        <f t="shared" si="108"/>
        <v>4790.4000000000005</v>
      </c>
      <c r="V123" s="65">
        <f t="shared" si="109"/>
        <v>0</v>
      </c>
      <c r="W123" s="65">
        <f t="shared" si="110"/>
        <v>4191.5999999999995</v>
      </c>
      <c r="X123" s="66">
        <f t="shared" si="111"/>
        <v>4191.5999999999995</v>
      </c>
      <c r="Y123" s="65">
        <f t="shared" si="112"/>
        <v>0</v>
      </c>
      <c r="Z123" s="65">
        <f t="shared" si="113"/>
        <v>3592.7999999999997</v>
      </c>
      <c r="AA123" s="66">
        <f t="shared" si="114"/>
        <v>3592.7999999999997</v>
      </c>
    </row>
    <row r="124" spans="1:27" ht="14.25" customHeight="1">
      <c r="A124" s="122">
        <v>5</v>
      </c>
      <c r="B124" s="46">
        <v>43586</v>
      </c>
      <c r="C124" s="57">
        <v>998</v>
      </c>
      <c r="D124" s="97">
        <v>1</v>
      </c>
      <c r="E124" s="60">
        <f t="shared" si="116"/>
        <v>998</v>
      </c>
      <c r="F124" s="59">
        <v>0</v>
      </c>
      <c r="G124" s="60">
        <f t="shared" si="117"/>
        <v>0</v>
      </c>
      <c r="H124" s="61">
        <f t="shared" si="118"/>
        <v>998</v>
      </c>
      <c r="I124" s="92">
        <f t="shared" si="115"/>
        <v>4990</v>
      </c>
      <c r="J124" s="73">
        <v>0</v>
      </c>
      <c r="K124" s="106">
        <f t="shared" si="98"/>
        <v>4990</v>
      </c>
      <c r="L124" s="146">
        <f t="shared" si="99"/>
        <v>4990</v>
      </c>
      <c r="M124" s="147">
        <f t="shared" si="100"/>
        <v>0</v>
      </c>
      <c r="N124" s="147">
        <f t="shared" si="101"/>
        <v>4740.5</v>
      </c>
      <c r="O124" s="138">
        <f t="shared" si="102"/>
        <v>4740.5</v>
      </c>
      <c r="P124" s="147">
        <f t="shared" si="103"/>
        <v>0</v>
      </c>
      <c r="Q124" s="147">
        <f t="shared" si="104"/>
        <v>4491</v>
      </c>
      <c r="R124" s="138">
        <f t="shared" si="105"/>
        <v>4491</v>
      </c>
      <c r="S124" s="147">
        <f t="shared" si="106"/>
        <v>0</v>
      </c>
      <c r="T124" s="147">
        <f t="shared" si="107"/>
        <v>3992</v>
      </c>
      <c r="U124" s="138">
        <f t="shared" si="108"/>
        <v>3992</v>
      </c>
      <c r="V124" s="147">
        <f t="shared" si="109"/>
        <v>0</v>
      </c>
      <c r="W124" s="147">
        <f t="shared" si="110"/>
        <v>3493</v>
      </c>
      <c r="X124" s="138">
        <f t="shared" si="111"/>
        <v>3493</v>
      </c>
      <c r="Y124" s="147">
        <f t="shared" si="112"/>
        <v>0</v>
      </c>
      <c r="Z124" s="147">
        <f t="shared" si="113"/>
        <v>2994</v>
      </c>
      <c r="AA124" s="138">
        <f t="shared" si="114"/>
        <v>2994</v>
      </c>
    </row>
    <row r="125" spans="1:27" s="30" customFormat="1" ht="14.25" customHeight="1">
      <c r="A125" s="121">
        <v>6</v>
      </c>
      <c r="B125" s="56">
        <v>43617</v>
      </c>
      <c r="C125" s="57">
        <v>998</v>
      </c>
      <c r="D125" s="97">
        <v>1</v>
      </c>
      <c r="E125" s="60">
        <f t="shared" ref="E125:E126" si="119">C125*D125</f>
        <v>998</v>
      </c>
      <c r="F125" s="59">
        <v>0</v>
      </c>
      <c r="G125" s="60">
        <f t="shared" ref="G125:G126" si="120">E125*F125</f>
        <v>0</v>
      </c>
      <c r="H125" s="61">
        <f t="shared" ref="H125:H126" si="121">E125+G125</f>
        <v>998</v>
      </c>
      <c r="I125" s="62">
        <f t="shared" ref="I125:I126" si="122">I124-H124</f>
        <v>3992</v>
      </c>
      <c r="J125" s="63">
        <v>0</v>
      </c>
      <c r="K125" s="104">
        <f t="shared" ref="K125:K126" si="123">I125</f>
        <v>3992</v>
      </c>
      <c r="L125" s="135">
        <f t="shared" ref="L125:L126" si="124">J125+K125</f>
        <v>3992</v>
      </c>
      <c r="M125" s="65">
        <f t="shared" si="100"/>
        <v>0</v>
      </c>
      <c r="N125" s="65">
        <f t="shared" ref="N125:N126" si="125">$K125*M$9</f>
        <v>3792.3999999999996</v>
      </c>
      <c r="O125" s="66">
        <f t="shared" ref="O125:O126" si="126">M125+N125</f>
        <v>3792.3999999999996</v>
      </c>
      <c r="P125" s="65">
        <f t="shared" si="103"/>
        <v>0</v>
      </c>
      <c r="Q125" s="65">
        <f t="shared" ref="Q125:Q126" si="127">$K125*P$9</f>
        <v>3592.8</v>
      </c>
      <c r="R125" s="66">
        <f t="shared" ref="R125:R126" si="128">P125+Q125</f>
        <v>3592.8</v>
      </c>
      <c r="S125" s="65">
        <f t="shared" si="106"/>
        <v>0</v>
      </c>
      <c r="T125" s="65">
        <f t="shared" ref="T125:T126" si="129">$K125*S$9</f>
        <v>3193.6000000000004</v>
      </c>
      <c r="U125" s="66">
        <f t="shared" ref="U125:U126" si="130">S125+T125</f>
        <v>3193.6000000000004</v>
      </c>
      <c r="V125" s="65">
        <f t="shared" si="109"/>
        <v>0</v>
      </c>
      <c r="W125" s="65">
        <f t="shared" ref="W125:W126" si="131">$K125*V$9</f>
        <v>2794.3999999999996</v>
      </c>
      <c r="X125" s="66">
        <f t="shared" ref="X125:X126" si="132">V125+W125</f>
        <v>2794.3999999999996</v>
      </c>
      <c r="Y125" s="65">
        <f t="shared" si="112"/>
        <v>0</v>
      </c>
      <c r="Z125" s="65">
        <f t="shared" ref="Z125:Z126" si="133">$K125*Y$9</f>
        <v>2395.1999999999998</v>
      </c>
      <c r="AA125" s="66">
        <f t="shared" ref="AA125:AA126" si="134">Y125+Z125</f>
        <v>2395.1999999999998</v>
      </c>
    </row>
    <row r="126" spans="1:27" ht="14.25" customHeight="1">
      <c r="A126" s="122">
        <v>7</v>
      </c>
      <c r="B126" s="46">
        <v>43647</v>
      </c>
      <c r="C126" s="57">
        <v>998</v>
      </c>
      <c r="D126" s="97">
        <v>1</v>
      </c>
      <c r="E126" s="60">
        <f t="shared" si="119"/>
        <v>998</v>
      </c>
      <c r="F126" s="59">
        <v>0</v>
      </c>
      <c r="G126" s="60">
        <f t="shared" si="120"/>
        <v>0</v>
      </c>
      <c r="H126" s="61">
        <f t="shared" si="121"/>
        <v>998</v>
      </c>
      <c r="I126" s="92">
        <f t="shared" si="122"/>
        <v>2994</v>
      </c>
      <c r="J126" s="73">
        <v>0</v>
      </c>
      <c r="K126" s="106">
        <f t="shared" si="123"/>
        <v>2994</v>
      </c>
      <c r="L126" s="146">
        <f t="shared" si="124"/>
        <v>2994</v>
      </c>
      <c r="M126" s="147">
        <f t="shared" si="100"/>
        <v>0</v>
      </c>
      <c r="N126" s="147">
        <f t="shared" si="125"/>
        <v>2844.2999999999997</v>
      </c>
      <c r="O126" s="138">
        <f t="shared" si="126"/>
        <v>2844.2999999999997</v>
      </c>
      <c r="P126" s="147">
        <f t="shared" si="103"/>
        <v>0</v>
      </c>
      <c r="Q126" s="147">
        <f t="shared" si="127"/>
        <v>2694.6</v>
      </c>
      <c r="R126" s="138">
        <f t="shared" si="128"/>
        <v>2694.6</v>
      </c>
      <c r="S126" s="147">
        <f t="shared" si="106"/>
        <v>0</v>
      </c>
      <c r="T126" s="147">
        <f t="shared" si="129"/>
        <v>2395.2000000000003</v>
      </c>
      <c r="U126" s="138">
        <f t="shared" si="130"/>
        <v>2395.2000000000003</v>
      </c>
      <c r="V126" s="147">
        <f t="shared" si="109"/>
        <v>0</v>
      </c>
      <c r="W126" s="147">
        <f t="shared" si="131"/>
        <v>2095.7999999999997</v>
      </c>
      <c r="X126" s="138">
        <f t="shared" si="132"/>
        <v>2095.7999999999997</v>
      </c>
      <c r="Y126" s="147">
        <f t="shared" si="112"/>
        <v>0</v>
      </c>
      <c r="Z126" s="147">
        <f t="shared" si="133"/>
        <v>1796.3999999999999</v>
      </c>
      <c r="AA126" s="138">
        <f t="shared" si="134"/>
        <v>1796.3999999999999</v>
      </c>
    </row>
    <row r="127" spans="1:27" s="30" customFormat="1" ht="14.25" customHeight="1">
      <c r="A127" s="122">
        <v>8</v>
      </c>
      <c r="B127" s="56">
        <v>43678</v>
      </c>
      <c r="C127" s="57">
        <v>998</v>
      </c>
      <c r="D127" s="97">
        <v>1</v>
      </c>
      <c r="E127" s="60">
        <f t="shared" si="116"/>
        <v>998</v>
      </c>
      <c r="F127" s="59">
        <v>0</v>
      </c>
      <c r="G127" s="60">
        <f t="shared" si="117"/>
        <v>0</v>
      </c>
      <c r="H127" s="61">
        <f t="shared" si="118"/>
        <v>998</v>
      </c>
      <c r="I127" s="62">
        <f t="shared" si="115"/>
        <v>1996</v>
      </c>
      <c r="J127" s="63">
        <v>0</v>
      </c>
      <c r="K127" s="104">
        <f t="shared" si="98"/>
        <v>1996</v>
      </c>
      <c r="L127" s="135">
        <f t="shared" si="99"/>
        <v>1996</v>
      </c>
      <c r="M127" s="65">
        <f t="shared" si="100"/>
        <v>0</v>
      </c>
      <c r="N127" s="65">
        <f t="shared" si="101"/>
        <v>1896.1999999999998</v>
      </c>
      <c r="O127" s="66">
        <f t="shared" si="102"/>
        <v>1896.1999999999998</v>
      </c>
      <c r="P127" s="65">
        <f t="shared" si="103"/>
        <v>0</v>
      </c>
      <c r="Q127" s="65">
        <f t="shared" si="104"/>
        <v>1796.4</v>
      </c>
      <c r="R127" s="66">
        <f t="shared" si="105"/>
        <v>1796.4</v>
      </c>
      <c r="S127" s="65">
        <f t="shared" si="106"/>
        <v>0</v>
      </c>
      <c r="T127" s="65">
        <f t="shared" si="107"/>
        <v>1596.8000000000002</v>
      </c>
      <c r="U127" s="66">
        <f t="shared" si="108"/>
        <v>1596.8000000000002</v>
      </c>
      <c r="V127" s="65">
        <f t="shared" si="109"/>
        <v>0</v>
      </c>
      <c r="W127" s="65">
        <f t="shared" si="110"/>
        <v>1397.1999999999998</v>
      </c>
      <c r="X127" s="66">
        <f t="shared" si="111"/>
        <v>1397.1999999999998</v>
      </c>
      <c r="Y127" s="65">
        <f t="shared" si="112"/>
        <v>0</v>
      </c>
      <c r="Z127" s="65">
        <f t="shared" si="113"/>
        <v>1197.5999999999999</v>
      </c>
      <c r="AA127" s="66">
        <f t="shared" si="114"/>
        <v>1197.5999999999999</v>
      </c>
    </row>
    <row r="128" spans="1:27" ht="14.25" customHeight="1">
      <c r="A128" s="121">
        <v>9</v>
      </c>
      <c r="B128" s="46">
        <v>43709</v>
      </c>
      <c r="C128" s="57">
        <v>998</v>
      </c>
      <c r="D128" s="97">
        <v>1</v>
      </c>
      <c r="E128" s="60">
        <f t="shared" si="116"/>
        <v>998</v>
      </c>
      <c r="F128" s="59">
        <v>0</v>
      </c>
      <c r="G128" s="60">
        <f t="shared" si="117"/>
        <v>0</v>
      </c>
      <c r="H128" s="61">
        <f t="shared" si="118"/>
        <v>998</v>
      </c>
      <c r="I128" s="72">
        <f t="shared" si="115"/>
        <v>998</v>
      </c>
      <c r="J128" s="73">
        <v>0</v>
      </c>
      <c r="K128" s="106">
        <f t="shared" si="98"/>
        <v>998</v>
      </c>
      <c r="L128" s="146">
        <f t="shared" si="99"/>
        <v>998</v>
      </c>
      <c r="M128" s="147">
        <f t="shared" si="100"/>
        <v>0</v>
      </c>
      <c r="N128" s="147">
        <f t="shared" si="101"/>
        <v>948.09999999999991</v>
      </c>
      <c r="O128" s="138">
        <f t="shared" si="102"/>
        <v>948.09999999999991</v>
      </c>
      <c r="P128" s="147">
        <f t="shared" si="103"/>
        <v>0</v>
      </c>
      <c r="Q128" s="147">
        <f t="shared" si="104"/>
        <v>898.2</v>
      </c>
      <c r="R128" s="138">
        <f t="shared" si="105"/>
        <v>898.2</v>
      </c>
      <c r="S128" s="147">
        <f t="shared" si="106"/>
        <v>0</v>
      </c>
      <c r="T128" s="147">
        <f t="shared" si="107"/>
        <v>798.40000000000009</v>
      </c>
      <c r="U128" s="138">
        <f t="shared" si="108"/>
        <v>798.40000000000009</v>
      </c>
      <c r="V128" s="147">
        <f t="shared" si="109"/>
        <v>0</v>
      </c>
      <c r="W128" s="147">
        <f t="shared" si="110"/>
        <v>698.59999999999991</v>
      </c>
      <c r="X128" s="138">
        <f t="shared" si="111"/>
        <v>698.59999999999991</v>
      </c>
      <c r="Y128" s="147">
        <f t="shared" si="112"/>
        <v>0</v>
      </c>
      <c r="Z128" s="147">
        <f t="shared" si="113"/>
        <v>598.79999999999995</v>
      </c>
      <c r="AA128" s="138">
        <f t="shared" si="114"/>
        <v>598.79999999999995</v>
      </c>
    </row>
    <row r="129" spans="1:27" s="30" customFormat="1" ht="14.25" customHeight="1">
      <c r="A129" s="122">
        <v>10</v>
      </c>
      <c r="B129" s="56">
        <v>43739</v>
      </c>
      <c r="C129" s="57">
        <v>0</v>
      </c>
      <c r="D129" s="97">
        <v>0</v>
      </c>
      <c r="E129" s="60">
        <f t="shared" si="116"/>
        <v>0</v>
      </c>
      <c r="F129" s="59">
        <v>0</v>
      </c>
      <c r="G129" s="60">
        <f t="shared" si="117"/>
        <v>0</v>
      </c>
      <c r="H129" s="61">
        <f t="shared" si="118"/>
        <v>0</v>
      </c>
      <c r="I129" s="62">
        <f t="shared" si="115"/>
        <v>0</v>
      </c>
      <c r="J129" s="63">
        <v>0</v>
      </c>
      <c r="K129" s="104">
        <f t="shared" si="98"/>
        <v>0</v>
      </c>
      <c r="L129" s="135">
        <f t="shared" si="99"/>
        <v>0</v>
      </c>
      <c r="M129" s="65">
        <f t="shared" si="100"/>
        <v>0</v>
      </c>
      <c r="N129" s="65">
        <f t="shared" si="101"/>
        <v>0</v>
      </c>
      <c r="O129" s="66">
        <f t="shared" si="102"/>
        <v>0</v>
      </c>
      <c r="P129" s="65">
        <f t="shared" si="103"/>
        <v>0</v>
      </c>
      <c r="Q129" s="65">
        <f t="shared" si="104"/>
        <v>0</v>
      </c>
      <c r="R129" s="66">
        <f t="shared" si="105"/>
        <v>0</v>
      </c>
      <c r="S129" s="65">
        <f t="shared" si="106"/>
        <v>0</v>
      </c>
      <c r="T129" s="65">
        <f t="shared" si="107"/>
        <v>0</v>
      </c>
      <c r="U129" s="66">
        <f t="shared" si="108"/>
        <v>0</v>
      </c>
      <c r="V129" s="65">
        <f t="shared" si="109"/>
        <v>0</v>
      </c>
      <c r="W129" s="65">
        <f t="shared" si="110"/>
        <v>0</v>
      </c>
      <c r="X129" s="66">
        <f t="shared" si="111"/>
        <v>0</v>
      </c>
      <c r="Y129" s="65">
        <f t="shared" si="112"/>
        <v>0</v>
      </c>
      <c r="Z129" s="65">
        <f t="shared" si="113"/>
        <v>0</v>
      </c>
      <c r="AA129" s="66">
        <f t="shared" si="114"/>
        <v>0</v>
      </c>
    </row>
    <row r="130" spans="1:27" ht="14.25" customHeight="1">
      <c r="A130" s="122">
        <v>11</v>
      </c>
      <c r="B130" s="46">
        <v>43770</v>
      </c>
      <c r="C130" s="57">
        <v>0</v>
      </c>
      <c r="D130" s="97">
        <v>0</v>
      </c>
      <c r="E130" s="60">
        <f t="shared" si="116"/>
        <v>0</v>
      </c>
      <c r="F130" s="59">
        <v>0</v>
      </c>
      <c r="G130" s="60">
        <f t="shared" si="117"/>
        <v>0</v>
      </c>
      <c r="H130" s="61">
        <f t="shared" si="118"/>
        <v>0</v>
      </c>
      <c r="I130" s="72">
        <f t="shared" si="115"/>
        <v>0</v>
      </c>
      <c r="J130" s="73">
        <v>0</v>
      </c>
      <c r="K130" s="106">
        <f t="shared" si="98"/>
        <v>0</v>
      </c>
      <c r="L130" s="146">
        <f t="shared" si="99"/>
        <v>0</v>
      </c>
      <c r="M130" s="147">
        <f t="shared" si="100"/>
        <v>0</v>
      </c>
      <c r="N130" s="147">
        <f t="shared" si="101"/>
        <v>0</v>
      </c>
      <c r="O130" s="138">
        <f t="shared" si="102"/>
        <v>0</v>
      </c>
      <c r="P130" s="147">
        <f t="shared" si="103"/>
        <v>0</v>
      </c>
      <c r="Q130" s="147">
        <f t="shared" si="104"/>
        <v>0</v>
      </c>
      <c r="R130" s="138">
        <f t="shared" si="105"/>
        <v>0</v>
      </c>
      <c r="S130" s="147">
        <f t="shared" si="106"/>
        <v>0</v>
      </c>
      <c r="T130" s="147">
        <f t="shared" si="107"/>
        <v>0</v>
      </c>
      <c r="U130" s="138">
        <f t="shared" si="108"/>
        <v>0</v>
      </c>
      <c r="V130" s="147">
        <f t="shared" si="109"/>
        <v>0</v>
      </c>
      <c r="W130" s="147">
        <f t="shared" si="110"/>
        <v>0</v>
      </c>
      <c r="X130" s="138">
        <f t="shared" si="111"/>
        <v>0</v>
      </c>
      <c r="Y130" s="147">
        <f t="shared" si="112"/>
        <v>0</v>
      </c>
      <c r="Z130" s="147">
        <f t="shared" si="113"/>
        <v>0</v>
      </c>
      <c r="AA130" s="138">
        <f t="shared" si="114"/>
        <v>0</v>
      </c>
    </row>
    <row r="131" spans="1:27" ht="14.25" customHeight="1">
      <c r="A131" s="130">
        <v>12</v>
      </c>
      <c r="B131" s="56">
        <v>43800</v>
      </c>
      <c r="C131" s="57">
        <v>0</v>
      </c>
      <c r="D131" s="97">
        <v>0</v>
      </c>
      <c r="E131" s="60">
        <f t="shared" si="116"/>
        <v>0</v>
      </c>
      <c r="F131" s="59">
        <v>0</v>
      </c>
      <c r="G131" s="60">
        <f t="shared" si="117"/>
        <v>0</v>
      </c>
      <c r="H131" s="61">
        <f t="shared" si="118"/>
        <v>0</v>
      </c>
      <c r="I131" s="62">
        <f t="shared" si="115"/>
        <v>0</v>
      </c>
      <c r="J131" s="63">
        <v>0</v>
      </c>
      <c r="K131" s="104">
        <f t="shared" si="98"/>
        <v>0</v>
      </c>
      <c r="L131" s="135">
        <f t="shared" si="99"/>
        <v>0</v>
      </c>
      <c r="M131" s="65">
        <f t="shared" si="100"/>
        <v>0</v>
      </c>
      <c r="N131" s="65">
        <f t="shared" si="101"/>
        <v>0</v>
      </c>
      <c r="O131" s="66">
        <f t="shared" si="102"/>
        <v>0</v>
      </c>
      <c r="P131" s="65">
        <f t="shared" si="103"/>
        <v>0</v>
      </c>
      <c r="Q131" s="65">
        <f t="shared" si="104"/>
        <v>0</v>
      </c>
      <c r="R131" s="66">
        <f t="shared" si="105"/>
        <v>0</v>
      </c>
      <c r="S131" s="65">
        <f t="shared" si="106"/>
        <v>0</v>
      </c>
      <c r="T131" s="65">
        <f t="shared" si="107"/>
        <v>0</v>
      </c>
      <c r="U131" s="66">
        <f t="shared" si="108"/>
        <v>0</v>
      </c>
      <c r="V131" s="65">
        <f t="shared" si="109"/>
        <v>0</v>
      </c>
      <c r="W131" s="65">
        <f t="shared" si="110"/>
        <v>0</v>
      </c>
      <c r="X131" s="66">
        <f t="shared" si="111"/>
        <v>0</v>
      </c>
      <c r="Y131" s="65">
        <f t="shared" si="112"/>
        <v>0</v>
      </c>
      <c r="Z131" s="65">
        <f t="shared" si="113"/>
        <v>0</v>
      </c>
      <c r="AA131" s="66">
        <f t="shared" si="114"/>
        <v>0</v>
      </c>
    </row>
    <row r="132" spans="1:27" ht="14.25" customHeight="1" thickBot="1">
      <c r="A132" s="120"/>
      <c r="B132" s="76"/>
      <c r="C132" s="77"/>
      <c r="D132" s="78"/>
      <c r="E132" s="80"/>
      <c r="F132" s="79"/>
      <c r="G132" s="80"/>
      <c r="H132" s="81"/>
      <c r="I132" s="93"/>
      <c r="J132" s="94"/>
      <c r="K132" s="95"/>
      <c r="L132" s="126"/>
      <c r="M132" s="85"/>
      <c r="N132" s="83"/>
      <c r="O132" s="86"/>
      <c r="P132" s="85"/>
      <c r="Q132" s="83"/>
      <c r="R132" s="86"/>
      <c r="S132" s="82"/>
      <c r="T132" s="83"/>
      <c r="U132" s="84"/>
      <c r="V132" s="85"/>
      <c r="W132" s="83"/>
      <c r="X132" s="86"/>
      <c r="Y132" s="85"/>
      <c r="Z132" s="83"/>
      <c r="AA132" s="86"/>
    </row>
    <row r="133" spans="1:27" ht="10.5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15" customHeight="1">
      <c r="B134" s="43" t="s">
        <v>45</v>
      </c>
      <c r="C134" s="43"/>
      <c r="F134" s="237">
        <f>H8</f>
        <v>43739</v>
      </c>
      <c r="G134" s="237"/>
      <c r="H134" s="238">
        <f>SUM(H120:H133)</f>
        <v>8982</v>
      </c>
      <c r="I134" s="238"/>
      <c r="K134" s="32" t="s">
        <v>46</v>
      </c>
      <c r="L134" s="32"/>
      <c r="M134" s="32"/>
      <c r="N134" s="251">
        <f>998*60</f>
        <v>59880</v>
      </c>
      <c r="O134" s="251"/>
      <c r="P134" s="25"/>
    </row>
    <row r="135" spans="1:27" ht="15" customHeight="1"/>
    <row r="136" spans="1:27" ht="15" customHeight="1"/>
    <row r="137" spans="1:27" ht="15" customHeight="1"/>
    <row r="138" spans="1:27" ht="15" customHeight="1"/>
    <row r="139" spans="1:27" ht="15" customHeight="1"/>
    <row r="200" spans="12:27" ht="13.5">
      <c r="L200"/>
      <c r="M200" s="14"/>
      <c r="N200" s="8"/>
      <c r="O200" s="14"/>
      <c r="Q200" s="15"/>
      <c r="T200" s="8"/>
      <c r="U200" s="9"/>
      <c r="V200" s="9"/>
      <c r="W200" s="9"/>
      <c r="X200" s="9"/>
      <c r="Y200" s="9"/>
      <c r="Z200" s="9"/>
      <c r="AA200" s="9"/>
    </row>
    <row r="201" spans="12:27" ht="13.5">
      <c r="T201" s="8"/>
      <c r="U201" s="9"/>
      <c r="V201" s="9"/>
      <c r="W201" s="9"/>
      <c r="X201" s="9"/>
      <c r="Y201" s="9"/>
      <c r="Z201" s="9"/>
      <c r="AA201" s="9"/>
    </row>
    <row r="202" spans="12:27" ht="13.5">
      <c r="T202" s="8"/>
      <c r="U202" s="9"/>
      <c r="V202" s="9"/>
      <c r="W202" s="9"/>
      <c r="X202" s="9"/>
      <c r="Y202" s="9"/>
      <c r="Z202" s="9"/>
      <c r="AA202" s="9"/>
    </row>
    <row r="203" spans="12:27" ht="13.5">
      <c r="T203" s="8"/>
      <c r="U203" s="9"/>
      <c r="V203" s="9"/>
      <c r="W203" s="9"/>
      <c r="X203" s="9"/>
      <c r="Y203" s="9"/>
      <c r="Z203" s="9"/>
      <c r="AA203" s="9"/>
    </row>
    <row r="204" spans="12:27" ht="13.5">
      <c r="T204" s="8"/>
      <c r="U204" s="9"/>
      <c r="V204" s="9"/>
      <c r="W204" s="9"/>
      <c r="X204" s="9"/>
      <c r="Y204" s="9"/>
      <c r="Z204" s="9"/>
      <c r="AA204" s="9"/>
    </row>
  </sheetData>
  <mergeCells count="22">
    <mergeCell ref="H8:I8"/>
    <mergeCell ref="T7:U7"/>
    <mergeCell ref="H119:I119"/>
    <mergeCell ref="N134:O134"/>
    <mergeCell ref="F119:G119"/>
    <mergeCell ref="A9:A10"/>
    <mergeCell ref="F134:G134"/>
    <mergeCell ref="H134:I134"/>
    <mergeCell ref="B9:B10"/>
    <mergeCell ref="C9:C10"/>
    <mergeCell ref="D9:D10"/>
    <mergeCell ref="E9:E10"/>
    <mergeCell ref="F9:F10"/>
    <mergeCell ref="G9:G10"/>
    <mergeCell ref="Y9:AA9"/>
    <mergeCell ref="S9:U9"/>
    <mergeCell ref="V9:X9"/>
    <mergeCell ref="H9:H10"/>
    <mergeCell ref="I9:I10"/>
    <mergeCell ref="J9:L9"/>
    <mergeCell ref="M9:O9"/>
    <mergeCell ref="P9:R9"/>
  </mergeCells>
  <phoneticPr fontId="0" type="noConversion"/>
  <conditionalFormatting sqref="J119:K119 E11:E86 G11:H86 C11:C94 C106 F11:F106">
    <cfRule type="cellIs" dxfId="1097" priority="884" stopIfTrue="1" operator="notEqual">
      <formula>""</formula>
    </cfRule>
  </conditionalFormatting>
  <conditionalFormatting sqref="D11:D106">
    <cfRule type="cellIs" dxfId="1096" priority="738" stopIfTrue="1" operator="equal">
      <formula>"Total"</formula>
    </cfRule>
  </conditionalFormatting>
  <conditionalFormatting sqref="D86">
    <cfRule type="cellIs" dxfId="1095" priority="688" stopIfTrue="1" operator="equal">
      <formula>"Total"</formula>
    </cfRule>
  </conditionalFormatting>
  <conditionalFormatting sqref="F119">
    <cfRule type="cellIs" dxfId="1094" priority="752" stopIfTrue="1" operator="notEqual">
      <formula>""</formula>
    </cfRule>
  </conditionalFormatting>
  <conditionalFormatting sqref="F119">
    <cfRule type="cellIs" dxfId="1093" priority="753" stopIfTrue="1" operator="notEqual">
      <formula>""</formula>
    </cfRule>
  </conditionalFormatting>
  <conditionalFormatting sqref="F88">
    <cfRule type="cellIs" dxfId="1092" priority="681" stopIfTrue="1" operator="notEqual">
      <formula>""</formula>
    </cfRule>
  </conditionalFormatting>
  <conditionalFormatting sqref="E87:E89 G87:H89">
    <cfRule type="cellIs" dxfId="1091" priority="684" stopIfTrue="1" operator="notEqual">
      <formula>""</formula>
    </cfRule>
  </conditionalFormatting>
  <conditionalFormatting sqref="F86">
    <cfRule type="cellIs" dxfId="1090" priority="686" stopIfTrue="1" operator="notEqual">
      <formula>""</formula>
    </cfRule>
  </conditionalFormatting>
  <conditionalFormatting sqref="E87:E89">
    <cfRule type="cellIs" dxfId="1089" priority="682" stopIfTrue="1" operator="notEqual">
      <formula>""</formula>
    </cfRule>
  </conditionalFormatting>
  <conditionalFormatting sqref="E87:E89 G87:H89">
    <cfRule type="cellIs" dxfId="1088" priority="683" stopIfTrue="1" operator="notEqual">
      <formula>""</formula>
    </cfRule>
  </conditionalFormatting>
  <conditionalFormatting sqref="E90 G90:H90">
    <cfRule type="cellIs" dxfId="1087" priority="675" stopIfTrue="1" operator="notEqual">
      <formula>""</formula>
    </cfRule>
  </conditionalFormatting>
  <conditionalFormatting sqref="E90 G90:H90">
    <cfRule type="cellIs" dxfId="1086" priority="674" stopIfTrue="1" operator="notEqual">
      <formula>""</formula>
    </cfRule>
  </conditionalFormatting>
  <conditionalFormatting sqref="F90">
    <cfRule type="cellIs" dxfId="1085" priority="672" stopIfTrue="1" operator="notEqual">
      <formula>""</formula>
    </cfRule>
  </conditionalFormatting>
  <conditionalFormatting sqref="F92">
    <cfRule type="cellIs" dxfId="1084" priority="663" stopIfTrue="1" operator="notEqual">
      <formula>""</formula>
    </cfRule>
  </conditionalFormatting>
  <conditionalFormatting sqref="E91:E106 G91:H106">
    <cfRule type="cellIs" dxfId="1083" priority="666" stopIfTrue="1" operator="notEqual">
      <formula>""</formula>
    </cfRule>
  </conditionalFormatting>
  <conditionalFormatting sqref="D91:D106">
    <cfRule type="cellIs" dxfId="1082" priority="667" stopIfTrue="1" operator="equal">
      <formula>"Total"</formula>
    </cfRule>
  </conditionalFormatting>
  <conditionalFormatting sqref="E94:E106 G94:H106">
    <cfRule type="cellIs" dxfId="1081" priority="656" stopIfTrue="1" operator="notEqual">
      <formula>""</formula>
    </cfRule>
  </conditionalFormatting>
  <conditionalFormatting sqref="F94:F106">
    <cfRule type="cellIs" dxfId="1080" priority="653" stopIfTrue="1" operator="notEqual">
      <formula>""</formula>
    </cfRule>
  </conditionalFormatting>
  <conditionalFormatting sqref="D94:D106">
    <cfRule type="cellIs" dxfId="1079" priority="659" stopIfTrue="1" operator="equal">
      <formula>"Total"</formula>
    </cfRule>
  </conditionalFormatting>
  <conditionalFormatting sqref="F94:F106">
    <cfRule type="cellIs" dxfId="1078" priority="654" stopIfTrue="1" operator="notEqual">
      <formula>""</formula>
    </cfRule>
  </conditionalFormatting>
  <conditionalFormatting sqref="F87:F89">
    <cfRule type="cellIs" dxfId="1077" priority="680" stopIfTrue="1" operator="notEqual">
      <formula>""</formula>
    </cfRule>
  </conditionalFormatting>
  <conditionalFormatting sqref="D90">
    <cfRule type="cellIs" dxfId="1076" priority="677" stopIfTrue="1" operator="equal">
      <formula>"Total"</formula>
    </cfRule>
  </conditionalFormatting>
  <conditionalFormatting sqref="E91:E106">
    <cfRule type="cellIs" dxfId="1075" priority="664" stopIfTrue="1" operator="notEqual">
      <formula>""</formula>
    </cfRule>
  </conditionalFormatting>
  <conditionalFormatting sqref="D90">
    <cfRule type="cellIs" dxfId="1074" priority="676" stopIfTrue="1" operator="equal">
      <formula>"Total"</formula>
    </cfRule>
  </conditionalFormatting>
  <conditionalFormatting sqref="E90">
    <cfRule type="cellIs" dxfId="1073" priority="673" stopIfTrue="1" operator="notEqual">
      <formula>""</formula>
    </cfRule>
  </conditionalFormatting>
  <conditionalFormatting sqref="F90">
    <cfRule type="cellIs" dxfId="1072" priority="671" stopIfTrue="1" operator="notEqual">
      <formula>""</formula>
    </cfRule>
  </conditionalFormatting>
  <conditionalFormatting sqref="F91:F106">
    <cfRule type="cellIs" dxfId="1071" priority="662" stopIfTrue="1" operator="notEqual">
      <formula>""</formula>
    </cfRule>
  </conditionalFormatting>
  <conditionalFormatting sqref="E91:E106 G91:H106">
    <cfRule type="cellIs" dxfId="1070" priority="665" stopIfTrue="1" operator="notEqual">
      <formula>""</formula>
    </cfRule>
  </conditionalFormatting>
  <conditionalFormatting sqref="D94:D106">
    <cfRule type="cellIs" dxfId="1069" priority="658" stopIfTrue="1" operator="equal">
      <formula>"Total"</formula>
    </cfRule>
  </conditionalFormatting>
  <conditionalFormatting sqref="E94:E106 G94:H106">
    <cfRule type="cellIs" dxfId="1068" priority="657" stopIfTrue="1" operator="notEqual">
      <formula>""</formula>
    </cfRule>
  </conditionalFormatting>
  <conditionalFormatting sqref="E94:E106">
    <cfRule type="cellIs" dxfId="1067" priority="655" stopIfTrue="1" operator="notEqual">
      <formula>""</formula>
    </cfRule>
  </conditionalFormatting>
  <conditionalFormatting sqref="D91:D106">
    <cfRule type="cellIs" dxfId="1066" priority="668" stopIfTrue="1" operator="equal">
      <formula>"Total"</formula>
    </cfRule>
  </conditionalFormatting>
  <conditionalFormatting sqref="F94:F106">
    <cfRule type="cellIs" dxfId="1065" priority="652" stopIfTrue="1" operator="notEqual">
      <formula>""</formula>
    </cfRule>
  </conditionalFormatting>
  <conditionalFormatting sqref="D9">
    <cfRule type="cellIs" dxfId="1064" priority="647" stopIfTrue="1" operator="equal">
      <formula>"Total"</formula>
    </cfRule>
  </conditionalFormatting>
  <conditionalFormatting sqref="D9">
    <cfRule type="cellIs" dxfId="1063" priority="646" stopIfTrue="1" operator="equal">
      <formula>"Total"</formula>
    </cfRule>
  </conditionalFormatting>
  <conditionalFormatting sqref="F107:F108">
    <cfRule type="cellIs" dxfId="1062" priority="581" stopIfTrue="1" operator="notEqual">
      <formula>""</formula>
    </cfRule>
  </conditionalFormatting>
  <conditionalFormatting sqref="E108 G108:H108">
    <cfRule type="cellIs" dxfId="1061" priority="568" stopIfTrue="1" operator="notEqual">
      <formula>""</formula>
    </cfRule>
  </conditionalFormatting>
  <conditionalFormatting sqref="E107:E108 G107:H108">
    <cfRule type="cellIs" dxfId="1060" priority="576" stopIfTrue="1" operator="notEqual">
      <formula>""</formula>
    </cfRule>
  </conditionalFormatting>
  <conditionalFormatting sqref="E108 G108:H108">
    <cfRule type="cellIs" dxfId="1059" priority="567" stopIfTrue="1" operator="notEqual">
      <formula>""</formula>
    </cfRule>
  </conditionalFormatting>
  <conditionalFormatting sqref="F108">
    <cfRule type="cellIs" dxfId="1058" priority="565" stopIfTrue="1" operator="notEqual">
      <formula>""</formula>
    </cfRule>
  </conditionalFormatting>
  <conditionalFormatting sqref="E107:E108">
    <cfRule type="cellIs" dxfId="1057" priority="574" stopIfTrue="1" operator="notEqual">
      <formula>""</formula>
    </cfRule>
  </conditionalFormatting>
  <conditionalFormatting sqref="E107:E108 G107:H108">
    <cfRule type="cellIs" dxfId="1056" priority="575" stopIfTrue="1" operator="notEqual">
      <formula>""</formula>
    </cfRule>
  </conditionalFormatting>
  <conditionalFormatting sqref="F107:F108">
    <cfRule type="cellIs" dxfId="1055" priority="573" stopIfTrue="1" operator="notEqual">
      <formula>""</formula>
    </cfRule>
  </conditionalFormatting>
  <conditionalFormatting sqref="E108">
    <cfRule type="cellIs" dxfId="1054" priority="566" stopIfTrue="1" operator="notEqual">
      <formula>""</formula>
    </cfRule>
  </conditionalFormatting>
  <conditionalFormatting sqref="F108">
    <cfRule type="cellIs" dxfId="1053" priority="564" stopIfTrue="1" operator="notEqual">
      <formula>""</formula>
    </cfRule>
  </conditionalFormatting>
  <conditionalFormatting sqref="F108">
    <cfRule type="cellIs" dxfId="1052" priority="563" stopIfTrue="1" operator="notEqual">
      <formula>""</formula>
    </cfRule>
  </conditionalFormatting>
  <conditionalFormatting sqref="F109:F110">
    <cfRule type="cellIs" dxfId="1051" priority="560" stopIfTrue="1" operator="notEqual">
      <formula>""</formula>
    </cfRule>
  </conditionalFormatting>
  <conditionalFormatting sqref="E109:E110 G109:H110">
    <cfRule type="cellIs" dxfId="1050" priority="555" stopIfTrue="1" operator="notEqual">
      <formula>""</formula>
    </cfRule>
  </conditionalFormatting>
  <conditionalFormatting sqref="E110 G110:H110">
    <cfRule type="cellIs" dxfId="1049" priority="546" stopIfTrue="1" operator="notEqual">
      <formula>""</formula>
    </cfRule>
  </conditionalFormatting>
  <conditionalFormatting sqref="F110">
    <cfRule type="cellIs" dxfId="1048" priority="544" stopIfTrue="1" operator="notEqual">
      <formula>""</formula>
    </cfRule>
  </conditionalFormatting>
  <conditionalFormatting sqref="E109:E110">
    <cfRule type="cellIs" dxfId="1047" priority="553" stopIfTrue="1" operator="notEqual">
      <formula>""</formula>
    </cfRule>
  </conditionalFormatting>
  <conditionalFormatting sqref="E109:E110 G109:H110">
    <cfRule type="cellIs" dxfId="1046" priority="554" stopIfTrue="1" operator="notEqual">
      <formula>""</formula>
    </cfRule>
  </conditionalFormatting>
  <conditionalFormatting sqref="F109:F110">
    <cfRule type="cellIs" dxfId="1045" priority="552" stopIfTrue="1" operator="notEqual">
      <formula>""</formula>
    </cfRule>
  </conditionalFormatting>
  <conditionalFormatting sqref="E110 G110:H110">
    <cfRule type="cellIs" dxfId="1044" priority="547" stopIfTrue="1" operator="notEqual">
      <formula>""</formula>
    </cfRule>
  </conditionalFormatting>
  <conditionalFormatting sqref="E110">
    <cfRule type="cellIs" dxfId="1043" priority="545" stopIfTrue="1" operator="notEqual">
      <formula>""</formula>
    </cfRule>
  </conditionalFormatting>
  <conditionalFormatting sqref="F110">
    <cfRule type="cellIs" dxfId="1042" priority="543" stopIfTrue="1" operator="notEqual">
      <formula>""</formula>
    </cfRule>
  </conditionalFormatting>
  <conditionalFormatting sqref="F110">
    <cfRule type="cellIs" dxfId="1041" priority="542" stopIfTrue="1" operator="notEqual">
      <formula>""</formula>
    </cfRule>
  </conditionalFormatting>
  <conditionalFormatting sqref="F111:F112">
    <cfRule type="cellIs" dxfId="1040" priority="539" stopIfTrue="1" operator="notEqual">
      <formula>""</formula>
    </cfRule>
  </conditionalFormatting>
  <conditionalFormatting sqref="E111:E112 G111:H112">
    <cfRule type="cellIs" dxfId="1039" priority="534" stopIfTrue="1" operator="notEqual">
      <formula>""</formula>
    </cfRule>
  </conditionalFormatting>
  <conditionalFormatting sqref="E112 G112:H112">
    <cfRule type="cellIs" dxfId="1038" priority="525" stopIfTrue="1" operator="notEqual">
      <formula>""</formula>
    </cfRule>
  </conditionalFormatting>
  <conditionalFormatting sqref="F112">
    <cfRule type="cellIs" dxfId="1037" priority="523" stopIfTrue="1" operator="notEqual">
      <formula>""</formula>
    </cfRule>
  </conditionalFormatting>
  <conditionalFormatting sqref="E111:E112">
    <cfRule type="cellIs" dxfId="1036" priority="532" stopIfTrue="1" operator="notEqual">
      <formula>""</formula>
    </cfRule>
  </conditionalFormatting>
  <conditionalFormatting sqref="E111:E112 G111:H112">
    <cfRule type="cellIs" dxfId="1035" priority="533" stopIfTrue="1" operator="notEqual">
      <formula>""</formula>
    </cfRule>
  </conditionalFormatting>
  <conditionalFormatting sqref="F111:F112">
    <cfRule type="cellIs" dxfId="1034" priority="531" stopIfTrue="1" operator="notEqual">
      <formula>""</formula>
    </cfRule>
  </conditionalFormatting>
  <conditionalFormatting sqref="E112 G112:H112">
    <cfRule type="cellIs" dxfId="1033" priority="526" stopIfTrue="1" operator="notEqual">
      <formula>""</formula>
    </cfRule>
  </conditionalFormatting>
  <conditionalFormatting sqref="E112">
    <cfRule type="cellIs" dxfId="1032" priority="524" stopIfTrue="1" operator="notEqual">
      <formula>""</formula>
    </cfRule>
  </conditionalFormatting>
  <conditionalFormatting sqref="F112">
    <cfRule type="cellIs" dxfId="1031" priority="522" stopIfTrue="1" operator="notEqual">
      <formula>""</formula>
    </cfRule>
  </conditionalFormatting>
  <conditionalFormatting sqref="F112">
    <cfRule type="cellIs" dxfId="1030" priority="521" stopIfTrue="1" operator="notEqual">
      <formula>""</formula>
    </cfRule>
  </conditionalFormatting>
  <conditionalFormatting sqref="F113:F114">
    <cfRule type="cellIs" dxfId="1029" priority="518" stopIfTrue="1" operator="notEqual">
      <formula>""</formula>
    </cfRule>
  </conditionalFormatting>
  <conditionalFormatting sqref="E113:E114 G113:H114">
    <cfRule type="cellIs" dxfId="1028" priority="513" stopIfTrue="1" operator="notEqual">
      <formula>""</formula>
    </cfRule>
  </conditionalFormatting>
  <conditionalFormatting sqref="E114 G114:H114">
    <cfRule type="cellIs" dxfId="1027" priority="504" stopIfTrue="1" operator="notEqual">
      <formula>""</formula>
    </cfRule>
  </conditionalFormatting>
  <conditionalFormatting sqref="F114">
    <cfRule type="cellIs" dxfId="1026" priority="502" stopIfTrue="1" operator="notEqual">
      <formula>""</formula>
    </cfRule>
  </conditionalFormatting>
  <conditionalFormatting sqref="E113:E114">
    <cfRule type="cellIs" dxfId="1025" priority="511" stopIfTrue="1" operator="notEqual">
      <formula>""</formula>
    </cfRule>
  </conditionalFormatting>
  <conditionalFormatting sqref="E113:E114 G113:H114">
    <cfRule type="cellIs" dxfId="1024" priority="512" stopIfTrue="1" operator="notEqual">
      <formula>""</formula>
    </cfRule>
  </conditionalFormatting>
  <conditionalFormatting sqref="F113:F114">
    <cfRule type="cellIs" dxfId="1023" priority="510" stopIfTrue="1" operator="notEqual">
      <formula>""</formula>
    </cfRule>
  </conditionalFormatting>
  <conditionalFormatting sqref="E114 G114:H114">
    <cfRule type="cellIs" dxfId="1022" priority="505" stopIfTrue="1" operator="notEqual">
      <formula>""</formula>
    </cfRule>
  </conditionalFormatting>
  <conditionalFormatting sqref="E114">
    <cfRule type="cellIs" dxfId="1021" priority="503" stopIfTrue="1" operator="notEqual">
      <formula>""</formula>
    </cfRule>
  </conditionalFormatting>
  <conditionalFormatting sqref="F114">
    <cfRule type="cellIs" dxfId="1020" priority="501" stopIfTrue="1" operator="notEqual">
      <formula>""</formula>
    </cfRule>
  </conditionalFormatting>
  <conditionalFormatting sqref="F114">
    <cfRule type="cellIs" dxfId="1019" priority="500" stopIfTrue="1" operator="notEqual">
      <formula>""</formula>
    </cfRule>
  </conditionalFormatting>
  <conditionalFormatting sqref="F115:F116">
    <cfRule type="cellIs" dxfId="1018" priority="497" stopIfTrue="1" operator="notEqual">
      <formula>""</formula>
    </cfRule>
  </conditionalFormatting>
  <conditionalFormatting sqref="E115:E116 G115:H116">
    <cfRule type="cellIs" dxfId="1017" priority="492" stopIfTrue="1" operator="notEqual">
      <formula>""</formula>
    </cfRule>
  </conditionalFormatting>
  <conditionalFormatting sqref="E116 G116:H116">
    <cfRule type="cellIs" dxfId="1016" priority="483" stopIfTrue="1" operator="notEqual">
      <formula>""</formula>
    </cfRule>
  </conditionalFormatting>
  <conditionalFormatting sqref="F116">
    <cfRule type="cellIs" dxfId="1015" priority="481" stopIfTrue="1" operator="notEqual">
      <formula>""</formula>
    </cfRule>
  </conditionalFormatting>
  <conditionalFormatting sqref="E115:E116">
    <cfRule type="cellIs" dxfId="1014" priority="490" stopIfTrue="1" operator="notEqual">
      <formula>""</formula>
    </cfRule>
  </conditionalFormatting>
  <conditionalFormatting sqref="E115:E116 G115:H116">
    <cfRule type="cellIs" dxfId="1013" priority="491" stopIfTrue="1" operator="notEqual">
      <formula>""</formula>
    </cfRule>
  </conditionalFormatting>
  <conditionalFormatting sqref="F115:F116">
    <cfRule type="cellIs" dxfId="1012" priority="489" stopIfTrue="1" operator="notEqual">
      <formula>""</formula>
    </cfRule>
  </conditionalFormatting>
  <conditionalFormatting sqref="E116 G116:H116">
    <cfRule type="cellIs" dxfId="1011" priority="484" stopIfTrue="1" operator="notEqual">
      <formula>""</formula>
    </cfRule>
  </conditionalFormatting>
  <conditionalFormatting sqref="E116">
    <cfRule type="cellIs" dxfId="1010" priority="482" stopIfTrue="1" operator="notEqual">
      <formula>""</formula>
    </cfRule>
  </conditionalFormatting>
  <conditionalFormatting sqref="F116">
    <cfRule type="cellIs" dxfId="1009" priority="480" stopIfTrue="1" operator="notEqual">
      <formula>""</formula>
    </cfRule>
  </conditionalFormatting>
  <conditionalFormatting sqref="F116">
    <cfRule type="cellIs" dxfId="1008" priority="479" stopIfTrue="1" operator="notEqual">
      <formula>""</formula>
    </cfRule>
  </conditionalFormatting>
  <conditionalFormatting sqref="F117:F118">
    <cfRule type="cellIs" dxfId="1007" priority="476" stopIfTrue="1" operator="notEqual">
      <formula>""</formula>
    </cfRule>
  </conditionalFormatting>
  <conditionalFormatting sqref="E117:E118">
    <cfRule type="cellIs" dxfId="1006" priority="469" stopIfTrue="1" operator="notEqual">
      <formula>""</formula>
    </cfRule>
  </conditionalFormatting>
  <conditionalFormatting sqref="E117:E118 G117:H118">
    <cfRule type="cellIs" dxfId="1005" priority="471" stopIfTrue="1" operator="notEqual">
      <formula>""</formula>
    </cfRule>
  </conditionalFormatting>
  <conditionalFormatting sqref="E118 G118:H118">
    <cfRule type="cellIs" dxfId="1004" priority="462" stopIfTrue="1" operator="notEqual">
      <formula>""</formula>
    </cfRule>
  </conditionalFormatting>
  <conditionalFormatting sqref="F118">
    <cfRule type="cellIs" dxfId="1003" priority="460" stopIfTrue="1" operator="notEqual">
      <formula>""</formula>
    </cfRule>
  </conditionalFormatting>
  <conditionalFormatting sqref="F117:F118">
    <cfRule type="cellIs" dxfId="1002" priority="468" stopIfTrue="1" operator="notEqual">
      <formula>""</formula>
    </cfRule>
  </conditionalFormatting>
  <conditionalFormatting sqref="E117:E118 G117:H118">
    <cfRule type="cellIs" dxfId="1001" priority="470" stopIfTrue="1" operator="notEqual">
      <formula>""</formula>
    </cfRule>
  </conditionalFormatting>
  <conditionalFormatting sqref="E118">
    <cfRule type="cellIs" dxfId="1000" priority="461" stopIfTrue="1" operator="notEqual">
      <formula>""</formula>
    </cfRule>
  </conditionalFormatting>
  <conditionalFormatting sqref="E118 G118:H118">
    <cfRule type="cellIs" dxfId="999" priority="463" stopIfTrue="1" operator="notEqual">
      <formula>""</formula>
    </cfRule>
  </conditionalFormatting>
  <conditionalFormatting sqref="F118">
    <cfRule type="cellIs" dxfId="998" priority="459" stopIfTrue="1" operator="notEqual">
      <formula>""</formula>
    </cfRule>
  </conditionalFormatting>
  <conditionalFormatting sqref="F118">
    <cfRule type="cellIs" dxfId="997" priority="458" stopIfTrue="1" operator="notEqual">
      <formula>""</formula>
    </cfRule>
  </conditionalFormatting>
  <conditionalFormatting sqref="B132">
    <cfRule type="cellIs" dxfId="996" priority="328" stopIfTrue="1" operator="notEqual">
      <formula>""</formula>
    </cfRule>
  </conditionalFormatting>
  <conditionalFormatting sqref="C132">
    <cfRule type="cellIs" dxfId="995" priority="257" stopIfTrue="1" operator="notEqual">
      <formula>""</formula>
    </cfRule>
  </conditionalFormatting>
  <conditionalFormatting sqref="E121:E124 G121:H124 G127:H131 E127:E131">
    <cfRule type="cellIs" dxfId="994" priority="228" stopIfTrue="1" operator="notEqual">
      <formula>""</formula>
    </cfRule>
  </conditionalFormatting>
  <conditionalFormatting sqref="E121:E124 E127:E131">
    <cfRule type="cellIs" dxfId="993" priority="226" stopIfTrue="1" operator="notEqual">
      <formula>""</formula>
    </cfRule>
  </conditionalFormatting>
  <conditionalFormatting sqref="E120">
    <cfRule type="cellIs" dxfId="992" priority="232" stopIfTrue="1" operator="notEqual">
      <formula>""</formula>
    </cfRule>
  </conditionalFormatting>
  <conditionalFormatting sqref="F120">
    <cfRule type="cellIs" dxfId="991" priority="231" stopIfTrue="1" operator="notEqual">
      <formula>""</formula>
    </cfRule>
  </conditionalFormatting>
  <conditionalFormatting sqref="E120 G120:H120">
    <cfRule type="cellIs" dxfId="990" priority="233" stopIfTrue="1" operator="notEqual">
      <formula>""</formula>
    </cfRule>
  </conditionalFormatting>
  <conditionalFormatting sqref="F134">
    <cfRule type="cellIs" dxfId="989" priority="222" stopIfTrue="1" operator="notEqual">
      <formula>""</formula>
    </cfRule>
  </conditionalFormatting>
  <conditionalFormatting sqref="E132:H132">
    <cfRule type="cellIs" dxfId="988" priority="238" stopIfTrue="1" operator="notEqual">
      <formula>""</formula>
    </cfRule>
  </conditionalFormatting>
  <conditionalFormatting sqref="F121:F124 F127:F131">
    <cfRule type="cellIs" dxfId="987" priority="224" stopIfTrue="1" operator="notEqual">
      <formula>""</formula>
    </cfRule>
  </conditionalFormatting>
  <conditionalFormatting sqref="E121:E124 G121:H124 G127:H131 E127:E131">
    <cfRule type="cellIs" dxfId="986" priority="227" stopIfTrue="1" operator="notEqual">
      <formula>""</formula>
    </cfRule>
  </conditionalFormatting>
  <conditionalFormatting sqref="H133:X133">
    <cfRule type="cellIs" dxfId="985" priority="239" stopIfTrue="1" operator="notEqual">
      <formula>""</formula>
    </cfRule>
  </conditionalFormatting>
  <conditionalFormatting sqref="F121:F124 F127:F131">
    <cfRule type="cellIs" dxfId="984" priority="225" stopIfTrue="1" operator="notEqual">
      <formula>""</formula>
    </cfRule>
  </conditionalFormatting>
  <conditionalFormatting sqref="D132">
    <cfRule type="cellIs" dxfId="983" priority="237" stopIfTrue="1" operator="equal">
      <formula>"Total"</formula>
    </cfRule>
  </conditionalFormatting>
  <conditionalFormatting sqref="E120 G120:H120">
    <cfRule type="cellIs" dxfId="982" priority="234" stopIfTrue="1" operator="notEqual">
      <formula>""</formula>
    </cfRule>
  </conditionalFormatting>
  <conditionalFormatting sqref="F134">
    <cfRule type="cellIs" dxfId="981" priority="223" stopIfTrue="1" operator="notEqual">
      <formula>""</formula>
    </cfRule>
  </conditionalFormatting>
  <conditionalFormatting sqref="Y133:AA133">
    <cfRule type="cellIs" dxfId="980" priority="221" stopIfTrue="1" operator="notEqual">
      <formula>""</formula>
    </cfRule>
  </conditionalFormatting>
  <conditionalFormatting sqref="C22">
    <cfRule type="cellIs" dxfId="979" priority="217" stopIfTrue="1" operator="notEqual">
      <formula>""</formula>
    </cfRule>
  </conditionalFormatting>
  <conditionalFormatting sqref="C13:C24">
    <cfRule type="cellIs" dxfId="978" priority="213" stopIfTrue="1" operator="notEqual">
      <formula>""</formula>
    </cfRule>
  </conditionalFormatting>
  <conditionalFormatting sqref="C84:C94 C106">
    <cfRule type="cellIs" dxfId="977" priority="212" stopIfTrue="1" operator="notEqual">
      <formula>""</formula>
    </cfRule>
  </conditionalFormatting>
  <conditionalFormatting sqref="C120:C131">
    <cfRule type="cellIs" dxfId="976" priority="207" stopIfTrue="1" operator="notEqual">
      <formula>""</formula>
    </cfRule>
  </conditionalFormatting>
  <conditionalFormatting sqref="C120:C131">
    <cfRule type="cellIs" dxfId="975" priority="206" stopIfTrue="1" operator="notEqual">
      <formula>""</formula>
    </cfRule>
  </conditionalFormatting>
  <conditionalFormatting sqref="C83">
    <cfRule type="cellIs" dxfId="974" priority="205" stopIfTrue="1" operator="notEqual">
      <formula>""</formula>
    </cfRule>
  </conditionalFormatting>
  <conditionalFormatting sqref="C83">
    <cfRule type="cellIs" dxfId="973" priority="204" stopIfTrue="1" operator="notEqual">
      <formula>""</formula>
    </cfRule>
  </conditionalFormatting>
  <conditionalFormatting sqref="C84:C93">
    <cfRule type="cellIs" dxfId="972" priority="200" stopIfTrue="1" operator="notEqual">
      <formula>""</formula>
    </cfRule>
  </conditionalFormatting>
  <conditionalFormatting sqref="C11:C22">
    <cfRule type="cellIs" dxfId="971" priority="203" stopIfTrue="1" operator="notEqual">
      <formula>""</formula>
    </cfRule>
  </conditionalFormatting>
  <conditionalFormatting sqref="C72:C82">
    <cfRule type="cellIs" dxfId="970" priority="202" stopIfTrue="1" operator="notEqual">
      <formula>""</formula>
    </cfRule>
  </conditionalFormatting>
  <conditionalFormatting sqref="C84:C93">
    <cfRule type="cellIs" dxfId="969" priority="201" stopIfTrue="1" operator="notEqual">
      <formula>""</formula>
    </cfRule>
  </conditionalFormatting>
  <conditionalFormatting sqref="C83">
    <cfRule type="cellIs" dxfId="968" priority="195" stopIfTrue="1" operator="notEqual">
      <formula>""</formula>
    </cfRule>
  </conditionalFormatting>
  <conditionalFormatting sqref="C83">
    <cfRule type="cellIs" dxfId="967" priority="194" stopIfTrue="1" operator="notEqual">
      <formula>""</formula>
    </cfRule>
  </conditionalFormatting>
  <conditionalFormatting sqref="C72:C82">
    <cfRule type="cellIs" dxfId="966" priority="193" stopIfTrue="1" operator="notEqual">
      <formula>""</formula>
    </cfRule>
  </conditionalFormatting>
  <conditionalFormatting sqref="C71">
    <cfRule type="cellIs" dxfId="965" priority="192" stopIfTrue="1" operator="notEqual">
      <formula>""</formula>
    </cfRule>
  </conditionalFormatting>
  <conditionalFormatting sqref="C71">
    <cfRule type="cellIs" dxfId="964" priority="191" stopIfTrue="1" operator="notEqual">
      <formula>""</formula>
    </cfRule>
  </conditionalFormatting>
  <conditionalFormatting sqref="C72:C81">
    <cfRule type="cellIs" dxfId="963" priority="188" stopIfTrue="1" operator="notEqual">
      <formula>""</formula>
    </cfRule>
  </conditionalFormatting>
  <conditionalFormatting sqref="C60:C70">
    <cfRule type="cellIs" dxfId="962" priority="190" stopIfTrue="1" operator="notEqual">
      <formula>""</formula>
    </cfRule>
  </conditionalFormatting>
  <conditionalFormatting sqref="C72:C81">
    <cfRule type="cellIs" dxfId="961" priority="189" stopIfTrue="1" operator="notEqual">
      <formula>""</formula>
    </cfRule>
  </conditionalFormatting>
  <conditionalFormatting sqref="C84:C93">
    <cfRule type="cellIs" dxfId="960" priority="187" stopIfTrue="1" operator="notEqual">
      <formula>""</formula>
    </cfRule>
  </conditionalFormatting>
  <conditionalFormatting sqref="C84:C93">
    <cfRule type="cellIs" dxfId="959" priority="186" stopIfTrue="1" operator="notEqual">
      <formula>""</formula>
    </cfRule>
  </conditionalFormatting>
  <conditionalFormatting sqref="C83:C93">
    <cfRule type="cellIs" dxfId="958" priority="185" stopIfTrue="1" operator="notEqual">
      <formula>""</formula>
    </cfRule>
  </conditionalFormatting>
  <conditionalFormatting sqref="C83:C93">
    <cfRule type="cellIs" dxfId="957" priority="184" stopIfTrue="1" operator="notEqual">
      <formula>""</formula>
    </cfRule>
  </conditionalFormatting>
  <conditionalFormatting sqref="C11:C12 C14 C16 C18 C20">
    <cfRule type="cellIs" dxfId="956" priority="183" stopIfTrue="1" operator="notEqual">
      <formula>""</formula>
    </cfRule>
  </conditionalFormatting>
  <conditionalFormatting sqref="C72:C82">
    <cfRule type="cellIs" dxfId="955" priority="182" stopIfTrue="1" operator="notEqual">
      <formula>""</formula>
    </cfRule>
  </conditionalFormatting>
  <conditionalFormatting sqref="C71">
    <cfRule type="cellIs" dxfId="954" priority="181" stopIfTrue="1" operator="notEqual">
      <formula>""</formula>
    </cfRule>
  </conditionalFormatting>
  <conditionalFormatting sqref="C71">
    <cfRule type="cellIs" dxfId="953" priority="180" stopIfTrue="1" operator="notEqual">
      <formula>""</formula>
    </cfRule>
  </conditionalFormatting>
  <conditionalFormatting sqref="C72:C81">
    <cfRule type="cellIs" dxfId="952" priority="177" stopIfTrue="1" operator="notEqual">
      <formula>""</formula>
    </cfRule>
  </conditionalFormatting>
  <conditionalFormatting sqref="C60:C70">
    <cfRule type="cellIs" dxfId="951" priority="179" stopIfTrue="1" operator="notEqual">
      <formula>""</formula>
    </cfRule>
  </conditionalFormatting>
  <conditionalFormatting sqref="C72:C81">
    <cfRule type="cellIs" dxfId="950" priority="178" stopIfTrue="1" operator="notEqual">
      <formula>""</formula>
    </cfRule>
  </conditionalFormatting>
  <conditionalFormatting sqref="C71">
    <cfRule type="cellIs" dxfId="949" priority="176" stopIfTrue="1" operator="notEqual">
      <formula>""</formula>
    </cfRule>
  </conditionalFormatting>
  <conditionalFormatting sqref="C71">
    <cfRule type="cellIs" dxfId="948" priority="175" stopIfTrue="1" operator="notEqual">
      <formula>""</formula>
    </cfRule>
  </conditionalFormatting>
  <conditionalFormatting sqref="C60:C70">
    <cfRule type="cellIs" dxfId="947" priority="174" stopIfTrue="1" operator="notEqual">
      <formula>""</formula>
    </cfRule>
  </conditionalFormatting>
  <conditionalFormatting sqref="C59">
    <cfRule type="cellIs" dxfId="946" priority="173" stopIfTrue="1" operator="notEqual">
      <formula>""</formula>
    </cfRule>
  </conditionalFormatting>
  <conditionalFormatting sqref="C59">
    <cfRule type="cellIs" dxfId="945" priority="172" stopIfTrue="1" operator="notEqual">
      <formula>""</formula>
    </cfRule>
  </conditionalFormatting>
  <conditionalFormatting sqref="C60:C69">
    <cfRule type="cellIs" dxfId="944" priority="169" stopIfTrue="1" operator="notEqual">
      <formula>""</formula>
    </cfRule>
  </conditionalFormatting>
  <conditionalFormatting sqref="C48:C58">
    <cfRule type="cellIs" dxfId="943" priority="171" stopIfTrue="1" operator="notEqual">
      <formula>""</formula>
    </cfRule>
  </conditionalFormatting>
  <conditionalFormatting sqref="C60:C69">
    <cfRule type="cellIs" dxfId="942" priority="170" stopIfTrue="1" operator="notEqual">
      <formula>""</formula>
    </cfRule>
  </conditionalFormatting>
  <conditionalFormatting sqref="C72:C81">
    <cfRule type="cellIs" dxfId="941" priority="168" stopIfTrue="1" operator="notEqual">
      <formula>""</formula>
    </cfRule>
  </conditionalFormatting>
  <conditionalFormatting sqref="C72:C81">
    <cfRule type="cellIs" dxfId="940" priority="167" stopIfTrue="1" operator="notEqual">
      <formula>""</formula>
    </cfRule>
  </conditionalFormatting>
  <conditionalFormatting sqref="B11:B94 B106">
    <cfRule type="cellIs" dxfId="939" priority="166" stopIfTrue="1" operator="notEqual">
      <formula>""</formula>
    </cfRule>
  </conditionalFormatting>
  <conditionalFormatting sqref="C83:C93">
    <cfRule type="cellIs" dxfId="938" priority="165" stopIfTrue="1" operator="notEqual">
      <formula>""</formula>
    </cfRule>
  </conditionalFormatting>
  <conditionalFormatting sqref="C83:C93">
    <cfRule type="cellIs" dxfId="937" priority="164" stopIfTrue="1" operator="notEqual">
      <formula>""</formula>
    </cfRule>
  </conditionalFormatting>
  <conditionalFormatting sqref="C11:C12 C14 C16 C18 C20">
    <cfRule type="cellIs" dxfId="936" priority="163" stopIfTrue="1" operator="notEqual">
      <formula>""</formula>
    </cfRule>
  </conditionalFormatting>
  <conditionalFormatting sqref="C72:C82">
    <cfRule type="cellIs" dxfId="935" priority="162" stopIfTrue="1" operator="notEqual">
      <formula>""</formula>
    </cfRule>
  </conditionalFormatting>
  <conditionalFormatting sqref="C71">
    <cfRule type="cellIs" dxfId="934" priority="161" stopIfTrue="1" operator="notEqual">
      <formula>""</formula>
    </cfRule>
  </conditionalFormatting>
  <conditionalFormatting sqref="C71">
    <cfRule type="cellIs" dxfId="933" priority="160" stopIfTrue="1" operator="notEqual">
      <formula>""</formula>
    </cfRule>
  </conditionalFormatting>
  <conditionalFormatting sqref="C72:C81">
    <cfRule type="cellIs" dxfId="932" priority="157" stopIfTrue="1" operator="notEqual">
      <formula>""</formula>
    </cfRule>
  </conditionalFormatting>
  <conditionalFormatting sqref="C60:C70">
    <cfRule type="cellIs" dxfId="931" priority="159" stopIfTrue="1" operator="notEqual">
      <formula>""</formula>
    </cfRule>
  </conditionalFormatting>
  <conditionalFormatting sqref="C72:C81">
    <cfRule type="cellIs" dxfId="930" priority="158" stopIfTrue="1" operator="notEqual">
      <formula>""</formula>
    </cfRule>
  </conditionalFormatting>
  <conditionalFormatting sqref="C71">
    <cfRule type="cellIs" dxfId="929" priority="156" stopIfTrue="1" operator="notEqual">
      <formula>""</formula>
    </cfRule>
  </conditionalFormatting>
  <conditionalFormatting sqref="C71">
    <cfRule type="cellIs" dxfId="928" priority="155" stopIfTrue="1" operator="notEqual">
      <formula>""</formula>
    </cfRule>
  </conditionalFormatting>
  <conditionalFormatting sqref="C60:C70">
    <cfRule type="cellIs" dxfId="927" priority="154" stopIfTrue="1" operator="notEqual">
      <formula>""</formula>
    </cfRule>
  </conditionalFormatting>
  <conditionalFormatting sqref="C59">
    <cfRule type="cellIs" dxfId="926" priority="153" stopIfTrue="1" operator="notEqual">
      <formula>""</formula>
    </cfRule>
  </conditionalFormatting>
  <conditionalFormatting sqref="C59">
    <cfRule type="cellIs" dxfId="925" priority="152" stopIfTrue="1" operator="notEqual">
      <formula>""</formula>
    </cfRule>
  </conditionalFormatting>
  <conditionalFormatting sqref="C60:C69">
    <cfRule type="cellIs" dxfId="924" priority="149" stopIfTrue="1" operator="notEqual">
      <formula>""</formula>
    </cfRule>
  </conditionalFormatting>
  <conditionalFormatting sqref="C48:C58">
    <cfRule type="cellIs" dxfId="923" priority="151" stopIfTrue="1" operator="notEqual">
      <formula>""</formula>
    </cfRule>
  </conditionalFormatting>
  <conditionalFormatting sqref="C60:C69">
    <cfRule type="cellIs" dxfId="922" priority="150" stopIfTrue="1" operator="notEqual">
      <formula>""</formula>
    </cfRule>
  </conditionalFormatting>
  <conditionalFormatting sqref="C72:C81">
    <cfRule type="cellIs" dxfId="921" priority="148" stopIfTrue="1" operator="notEqual">
      <formula>""</formula>
    </cfRule>
  </conditionalFormatting>
  <conditionalFormatting sqref="C72:C81">
    <cfRule type="cellIs" dxfId="920" priority="147" stopIfTrue="1" operator="notEqual">
      <formula>""</formula>
    </cfRule>
  </conditionalFormatting>
  <conditionalFormatting sqref="C71:C81">
    <cfRule type="cellIs" dxfId="919" priority="146" stopIfTrue="1" operator="notEqual">
      <formula>""</formula>
    </cfRule>
  </conditionalFormatting>
  <conditionalFormatting sqref="C71:C81">
    <cfRule type="cellIs" dxfId="918" priority="145" stopIfTrue="1" operator="notEqual">
      <formula>""</formula>
    </cfRule>
  </conditionalFormatting>
  <conditionalFormatting sqref="C60:C70">
    <cfRule type="cellIs" dxfId="917" priority="144" stopIfTrue="1" operator="notEqual">
      <formula>""</formula>
    </cfRule>
  </conditionalFormatting>
  <conditionalFormatting sqref="C59">
    <cfRule type="cellIs" dxfId="916" priority="143" stopIfTrue="1" operator="notEqual">
      <formula>""</formula>
    </cfRule>
  </conditionalFormatting>
  <conditionalFormatting sqref="C59">
    <cfRule type="cellIs" dxfId="915" priority="142" stopIfTrue="1" operator="notEqual">
      <formula>""</formula>
    </cfRule>
  </conditionalFormatting>
  <conditionalFormatting sqref="C60:C69">
    <cfRule type="cellIs" dxfId="914" priority="139" stopIfTrue="1" operator="notEqual">
      <formula>""</formula>
    </cfRule>
  </conditionalFormatting>
  <conditionalFormatting sqref="C48:C58">
    <cfRule type="cellIs" dxfId="913" priority="141" stopIfTrue="1" operator="notEqual">
      <formula>""</formula>
    </cfRule>
  </conditionalFormatting>
  <conditionalFormatting sqref="C60:C69">
    <cfRule type="cellIs" dxfId="912" priority="140" stopIfTrue="1" operator="notEqual">
      <formula>""</formula>
    </cfRule>
  </conditionalFormatting>
  <conditionalFormatting sqref="C59">
    <cfRule type="cellIs" dxfId="911" priority="138" stopIfTrue="1" operator="notEqual">
      <formula>""</formula>
    </cfRule>
  </conditionalFormatting>
  <conditionalFormatting sqref="C59">
    <cfRule type="cellIs" dxfId="910" priority="137" stopIfTrue="1" operator="notEqual">
      <formula>""</formula>
    </cfRule>
  </conditionalFormatting>
  <conditionalFormatting sqref="C48:C58">
    <cfRule type="cellIs" dxfId="909" priority="136" stopIfTrue="1" operator="notEqual">
      <formula>""</formula>
    </cfRule>
  </conditionalFormatting>
  <conditionalFormatting sqref="C47">
    <cfRule type="cellIs" dxfId="908" priority="135" stopIfTrue="1" operator="notEqual">
      <formula>""</formula>
    </cfRule>
  </conditionalFormatting>
  <conditionalFormatting sqref="C47">
    <cfRule type="cellIs" dxfId="907" priority="134" stopIfTrue="1" operator="notEqual">
      <formula>""</formula>
    </cfRule>
  </conditionalFormatting>
  <conditionalFormatting sqref="C48:C57">
    <cfRule type="cellIs" dxfId="906" priority="131" stopIfTrue="1" operator="notEqual">
      <formula>""</formula>
    </cfRule>
  </conditionalFormatting>
  <conditionalFormatting sqref="C36:C46">
    <cfRule type="cellIs" dxfId="905" priority="133" stopIfTrue="1" operator="notEqual">
      <formula>""</formula>
    </cfRule>
  </conditionalFormatting>
  <conditionalFormatting sqref="C48:C57">
    <cfRule type="cellIs" dxfId="904" priority="132" stopIfTrue="1" operator="notEqual">
      <formula>""</formula>
    </cfRule>
  </conditionalFormatting>
  <conditionalFormatting sqref="C60:C69">
    <cfRule type="cellIs" dxfId="903" priority="130" stopIfTrue="1" operator="notEqual">
      <formula>""</formula>
    </cfRule>
  </conditionalFormatting>
  <conditionalFormatting sqref="C60:C69">
    <cfRule type="cellIs" dxfId="902" priority="129" stopIfTrue="1" operator="notEqual">
      <formula>""</formula>
    </cfRule>
  </conditionalFormatting>
  <conditionalFormatting sqref="C84:C93">
    <cfRule type="cellIs" dxfId="901" priority="116" stopIfTrue="1" operator="notEqual">
      <formula>""</formula>
    </cfRule>
  </conditionalFormatting>
  <conditionalFormatting sqref="C84:C93">
    <cfRule type="cellIs" dxfId="900" priority="115" stopIfTrue="1" operator="notEqual">
      <formula>""</formula>
    </cfRule>
  </conditionalFormatting>
  <conditionalFormatting sqref="C84:C94 C106">
    <cfRule type="cellIs" dxfId="899" priority="125" stopIfTrue="1" operator="notEqual">
      <formula>""</formula>
    </cfRule>
  </conditionalFormatting>
  <conditionalFormatting sqref="C84:C94 C106">
    <cfRule type="cellIs" dxfId="898" priority="110" stopIfTrue="1" operator="notEqual">
      <formula>""</formula>
    </cfRule>
  </conditionalFormatting>
  <conditionalFormatting sqref="C83">
    <cfRule type="cellIs" dxfId="897" priority="109" stopIfTrue="1" operator="notEqual">
      <formula>""</formula>
    </cfRule>
  </conditionalFormatting>
  <conditionalFormatting sqref="C84:C94 C106">
    <cfRule type="cellIs" dxfId="896" priority="120" stopIfTrue="1" operator="notEqual">
      <formula>""</formula>
    </cfRule>
  </conditionalFormatting>
  <conditionalFormatting sqref="C83">
    <cfRule type="cellIs" dxfId="895" priority="119" stopIfTrue="1" operator="notEqual">
      <formula>""</formula>
    </cfRule>
  </conditionalFormatting>
  <conditionalFormatting sqref="C83">
    <cfRule type="cellIs" dxfId="894" priority="118" stopIfTrue="1" operator="notEqual">
      <formula>""</formula>
    </cfRule>
  </conditionalFormatting>
  <conditionalFormatting sqref="C72:C82">
    <cfRule type="cellIs" dxfId="893" priority="117" stopIfTrue="1" operator="notEqual">
      <formula>""</formula>
    </cfRule>
  </conditionalFormatting>
  <conditionalFormatting sqref="C72:C82">
    <cfRule type="cellIs" dxfId="892" priority="102" stopIfTrue="1" operator="notEqual">
      <formula>""</formula>
    </cfRule>
  </conditionalFormatting>
  <conditionalFormatting sqref="C71">
    <cfRule type="cellIs" dxfId="891" priority="101" stopIfTrue="1" operator="notEqual">
      <formula>""</formula>
    </cfRule>
  </conditionalFormatting>
  <conditionalFormatting sqref="C71">
    <cfRule type="cellIs" dxfId="890" priority="100" stopIfTrue="1" operator="notEqual">
      <formula>""</formula>
    </cfRule>
  </conditionalFormatting>
  <conditionalFormatting sqref="C60:C70">
    <cfRule type="cellIs" dxfId="889" priority="99" stopIfTrue="1" operator="notEqual">
      <formula>""</formula>
    </cfRule>
  </conditionalFormatting>
  <conditionalFormatting sqref="C83">
    <cfRule type="cellIs" dxfId="888" priority="108" stopIfTrue="1" operator="notEqual">
      <formula>""</formula>
    </cfRule>
  </conditionalFormatting>
  <conditionalFormatting sqref="C84:C93">
    <cfRule type="cellIs" dxfId="887" priority="105" stopIfTrue="1" operator="notEqual">
      <formula>""</formula>
    </cfRule>
  </conditionalFormatting>
  <conditionalFormatting sqref="C72:C82">
    <cfRule type="cellIs" dxfId="886" priority="107" stopIfTrue="1" operator="notEqual">
      <formula>""</formula>
    </cfRule>
  </conditionalFormatting>
  <conditionalFormatting sqref="C84:C93">
    <cfRule type="cellIs" dxfId="885" priority="106" stopIfTrue="1" operator="notEqual">
      <formula>""</formula>
    </cfRule>
  </conditionalFormatting>
  <conditionalFormatting sqref="C83">
    <cfRule type="cellIs" dxfId="884" priority="104" stopIfTrue="1" operator="notEqual">
      <formula>""</formula>
    </cfRule>
  </conditionalFormatting>
  <conditionalFormatting sqref="C83">
    <cfRule type="cellIs" dxfId="883" priority="103" stopIfTrue="1" operator="notEqual">
      <formula>""</formula>
    </cfRule>
  </conditionalFormatting>
  <conditionalFormatting sqref="C72:C81">
    <cfRule type="cellIs" dxfId="882" priority="97" stopIfTrue="1" operator="notEqual">
      <formula>""</formula>
    </cfRule>
  </conditionalFormatting>
  <conditionalFormatting sqref="C72:C81">
    <cfRule type="cellIs" dxfId="881" priority="98" stopIfTrue="1" operator="notEqual">
      <formula>""</formula>
    </cfRule>
  </conditionalFormatting>
  <conditionalFormatting sqref="C84:C93">
    <cfRule type="cellIs" dxfId="880" priority="96" stopIfTrue="1" operator="notEqual">
      <formula>""</formula>
    </cfRule>
  </conditionalFormatting>
  <conditionalFormatting sqref="C84:C93">
    <cfRule type="cellIs" dxfId="879" priority="95" stopIfTrue="1" operator="notEqual">
      <formula>""</formula>
    </cfRule>
  </conditionalFormatting>
  <conditionalFormatting sqref="C71">
    <cfRule type="cellIs" dxfId="878" priority="82" stopIfTrue="1" operator="notEqual">
      <formula>""</formula>
    </cfRule>
  </conditionalFormatting>
  <conditionalFormatting sqref="C60:C70">
    <cfRule type="cellIs" dxfId="877" priority="81" stopIfTrue="1" operator="notEqual">
      <formula>""</formula>
    </cfRule>
  </conditionalFormatting>
  <conditionalFormatting sqref="C84:C94 C106">
    <cfRule type="cellIs" dxfId="876" priority="92" stopIfTrue="1" operator="notEqual">
      <formula>""</formula>
    </cfRule>
  </conditionalFormatting>
  <conditionalFormatting sqref="C83">
    <cfRule type="cellIs" dxfId="875" priority="91" stopIfTrue="1" operator="notEqual">
      <formula>""</formula>
    </cfRule>
  </conditionalFormatting>
  <conditionalFormatting sqref="C83">
    <cfRule type="cellIs" dxfId="874" priority="90" stopIfTrue="1" operator="notEqual">
      <formula>""</formula>
    </cfRule>
  </conditionalFormatting>
  <conditionalFormatting sqref="C84:C93">
    <cfRule type="cellIs" dxfId="873" priority="87" stopIfTrue="1" operator="notEqual">
      <formula>""</formula>
    </cfRule>
  </conditionalFormatting>
  <conditionalFormatting sqref="C72:C82">
    <cfRule type="cellIs" dxfId="872" priority="89" stopIfTrue="1" operator="notEqual">
      <formula>""</formula>
    </cfRule>
  </conditionalFormatting>
  <conditionalFormatting sqref="C84:C93">
    <cfRule type="cellIs" dxfId="871" priority="88" stopIfTrue="1" operator="notEqual">
      <formula>""</formula>
    </cfRule>
  </conditionalFormatting>
  <conditionalFormatting sqref="C83">
    <cfRule type="cellIs" dxfId="870" priority="86" stopIfTrue="1" operator="notEqual">
      <formula>""</formula>
    </cfRule>
  </conditionalFormatting>
  <conditionalFormatting sqref="C83">
    <cfRule type="cellIs" dxfId="869" priority="85" stopIfTrue="1" operator="notEqual">
      <formula>""</formula>
    </cfRule>
  </conditionalFormatting>
  <conditionalFormatting sqref="C72:C82">
    <cfRule type="cellIs" dxfId="868" priority="84" stopIfTrue="1" operator="notEqual">
      <formula>""</formula>
    </cfRule>
  </conditionalFormatting>
  <conditionalFormatting sqref="C71">
    <cfRule type="cellIs" dxfId="867" priority="83" stopIfTrue="1" operator="notEqual">
      <formula>""</formula>
    </cfRule>
  </conditionalFormatting>
  <conditionalFormatting sqref="C72:C81">
    <cfRule type="cellIs" dxfId="866" priority="79" stopIfTrue="1" operator="notEqual">
      <formula>""</formula>
    </cfRule>
  </conditionalFormatting>
  <conditionalFormatting sqref="C72:C81">
    <cfRule type="cellIs" dxfId="865" priority="80" stopIfTrue="1" operator="notEqual">
      <formula>""</formula>
    </cfRule>
  </conditionalFormatting>
  <conditionalFormatting sqref="C84:C93">
    <cfRule type="cellIs" dxfId="864" priority="78" stopIfTrue="1" operator="notEqual">
      <formula>""</formula>
    </cfRule>
  </conditionalFormatting>
  <conditionalFormatting sqref="C84:C93">
    <cfRule type="cellIs" dxfId="863" priority="77" stopIfTrue="1" operator="notEqual">
      <formula>""</formula>
    </cfRule>
  </conditionalFormatting>
  <conditionalFormatting sqref="C83:C93">
    <cfRule type="cellIs" dxfId="862" priority="76" stopIfTrue="1" operator="notEqual">
      <formula>""</formula>
    </cfRule>
  </conditionalFormatting>
  <conditionalFormatting sqref="C83:C93">
    <cfRule type="cellIs" dxfId="861" priority="75" stopIfTrue="1" operator="notEqual">
      <formula>""</formula>
    </cfRule>
  </conditionalFormatting>
  <conditionalFormatting sqref="C72:C82">
    <cfRule type="cellIs" dxfId="860" priority="74" stopIfTrue="1" operator="notEqual">
      <formula>""</formula>
    </cfRule>
  </conditionalFormatting>
  <conditionalFormatting sqref="C71">
    <cfRule type="cellIs" dxfId="859" priority="73" stopIfTrue="1" operator="notEqual">
      <formula>""</formula>
    </cfRule>
  </conditionalFormatting>
  <conditionalFormatting sqref="C71">
    <cfRule type="cellIs" dxfId="858" priority="72" stopIfTrue="1" operator="notEqual">
      <formula>""</formula>
    </cfRule>
  </conditionalFormatting>
  <conditionalFormatting sqref="C72:C81">
    <cfRule type="cellIs" dxfId="857" priority="69" stopIfTrue="1" operator="notEqual">
      <formula>""</formula>
    </cfRule>
  </conditionalFormatting>
  <conditionalFormatting sqref="C60:C70">
    <cfRule type="cellIs" dxfId="856" priority="71" stopIfTrue="1" operator="notEqual">
      <formula>""</formula>
    </cfRule>
  </conditionalFormatting>
  <conditionalFormatting sqref="C72:C81">
    <cfRule type="cellIs" dxfId="855" priority="70" stopIfTrue="1" operator="notEqual">
      <formula>""</formula>
    </cfRule>
  </conditionalFormatting>
  <conditionalFormatting sqref="C71">
    <cfRule type="cellIs" dxfId="854" priority="68" stopIfTrue="1" operator="notEqual">
      <formula>""</formula>
    </cfRule>
  </conditionalFormatting>
  <conditionalFormatting sqref="C71">
    <cfRule type="cellIs" dxfId="853" priority="67" stopIfTrue="1" operator="notEqual">
      <formula>""</formula>
    </cfRule>
  </conditionalFormatting>
  <conditionalFormatting sqref="C60:C70">
    <cfRule type="cellIs" dxfId="852" priority="66" stopIfTrue="1" operator="notEqual">
      <formula>""</formula>
    </cfRule>
  </conditionalFormatting>
  <conditionalFormatting sqref="C59">
    <cfRule type="cellIs" dxfId="851" priority="65" stopIfTrue="1" operator="notEqual">
      <formula>""</formula>
    </cfRule>
  </conditionalFormatting>
  <conditionalFormatting sqref="C59">
    <cfRule type="cellIs" dxfId="850" priority="64" stopIfTrue="1" operator="notEqual">
      <formula>""</formula>
    </cfRule>
  </conditionalFormatting>
  <conditionalFormatting sqref="C60:C69">
    <cfRule type="cellIs" dxfId="849" priority="61" stopIfTrue="1" operator="notEqual">
      <formula>""</formula>
    </cfRule>
  </conditionalFormatting>
  <conditionalFormatting sqref="C48:C58">
    <cfRule type="cellIs" dxfId="848" priority="63" stopIfTrue="1" operator="notEqual">
      <formula>""</formula>
    </cfRule>
  </conditionalFormatting>
  <conditionalFormatting sqref="C60:C69">
    <cfRule type="cellIs" dxfId="847" priority="62" stopIfTrue="1" operator="notEqual">
      <formula>""</formula>
    </cfRule>
  </conditionalFormatting>
  <conditionalFormatting sqref="C72:C81">
    <cfRule type="cellIs" dxfId="846" priority="60" stopIfTrue="1" operator="notEqual">
      <formula>""</formula>
    </cfRule>
  </conditionalFormatting>
  <conditionalFormatting sqref="C72:C81">
    <cfRule type="cellIs" dxfId="845" priority="59" stopIfTrue="1" operator="notEqual">
      <formula>""</formula>
    </cfRule>
  </conditionalFormatting>
  <conditionalFormatting sqref="C96:C105">
    <cfRule type="cellIs" dxfId="844" priority="46" stopIfTrue="1" operator="notEqual">
      <formula>""</formula>
    </cfRule>
  </conditionalFormatting>
  <conditionalFormatting sqref="C96:C105">
    <cfRule type="cellIs" dxfId="843" priority="45" stopIfTrue="1" operator="notEqual">
      <formula>""</formula>
    </cfRule>
  </conditionalFormatting>
  <conditionalFormatting sqref="C95">
    <cfRule type="cellIs" dxfId="842" priority="44" stopIfTrue="1" operator="notEqual">
      <formula>""</formula>
    </cfRule>
  </conditionalFormatting>
  <conditionalFormatting sqref="C95">
    <cfRule type="cellIs" dxfId="841" priority="43" stopIfTrue="1" operator="notEqual">
      <formula>""</formula>
    </cfRule>
  </conditionalFormatting>
  <conditionalFormatting sqref="C96:C105">
    <cfRule type="cellIs" dxfId="840" priority="42" stopIfTrue="1" operator="notEqual">
      <formula>""</formula>
    </cfRule>
  </conditionalFormatting>
  <conditionalFormatting sqref="C95">
    <cfRule type="cellIs" dxfId="839" priority="53" stopIfTrue="1" operator="notEqual">
      <formula>""</formula>
    </cfRule>
  </conditionalFormatting>
  <conditionalFormatting sqref="C95:C105">
    <cfRule type="cellIs" dxfId="838" priority="52" stopIfTrue="1" operator="notEqual">
      <formula>""</formula>
    </cfRule>
  </conditionalFormatting>
  <conditionalFormatting sqref="C95:C105">
    <cfRule type="cellIs" dxfId="837" priority="51" stopIfTrue="1" operator="notEqual">
      <formula>""</formula>
    </cfRule>
  </conditionalFormatting>
  <conditionalFormatting sqref="B95:B105">
    <cfRule type="cellIs" dxfId="836" priority="50" stopIfTrue="1" operator="notEqual">
      <formula>""</formula>
    </cfRule>
  </conditionalFormatting>
  <conditionalFormatting sqref="C96:C105">
    <cfRule type="cellIs" dxfId="835" priority="49" stopIfTrue="1" operator="notEqual">
      <formula>""</formula>
    </cfRule>
  </conditionalFormatting>
  <conditionalFormatting sqref="C95">
    <cfRule type="cellIs" dxfId="834" priority="48" stopIfTrue="1" operator="notEqual">
      <formula>""</formula>
    </cfRule>
  </conditionalFormatting>
  <conditionalFormatting sqref="C95">
    <cfRule type="cellIs" dxfId="833" priority="47" stopIfTrue="1" operator="notEqual">
      <formula>""</formula>
    </cfRule>
  </conditionalFormatting>
  <conditionalFormatting sqref="C96:C105">
    <cfRule type="cellIs" dxfId="832" priority="41" stopIfTrue="1" operator="notEqual">
      <formula>""</formula>
    </cfRule>
  </conditionalFormatting>
  <conditionalFormatting sqref="C95:C105">
    <cfRule type="cellIs" dxfId="831" priority="40" stopIfTrue="1" operator="notEqual">
      <formula>""</formula>
    </cfRule>
  </conditionalFormatting>
  <conditionalFormatting sqref="C95:C105">
    <cfRule type="cellIs" dxfId="830" priority="39" stopIfTrue="1" operator="notEqual">
      <formula>""</formula>
    </cfRule>
  </conditionalFormatting>
  <conditionalFormatting sqref="C95:C105">
    <cfRule type="cellIs" dxfId="829" priority="38" stopIfTrue="1" operator="notEqual">
      <formula>""</formula>
    </cfRule>
  </conditionalFormatting>
  <conditionalFormatting sqref="C95:C105">
    <cfRule type="cellIs" dxfId="828" priority="37" stopIfTrue="1" operator="notEqual">
      <formula>""</formula>
    </cfRule>
  </conditionalFormatting>
  <conditionalFormatting sqref="C96:C105">
    <cfRule type="cellIs" dxfId="827" priority="36" stopIfTrue="1" operator="notEqual">
      <formula>""</formula>
    </cfRule>
  </conditionalFormatting>
  <conditionalFormatting sqref="C96:C105">
    <cfRule type="cellIs" dxfId="826" priority="35" stopIfTrue="1" operator="notEqual">
      <formula>""</formula>
    </cfRule>
  </conditionalFormatting>
  <conditionalFormatting sqref="C96:C105">
    <cfRule type="cellIs" dxfId="825" priority="34" stopIfTrue="1" operator="notEqual">
      <formula>""</formula>
    </cfRule>
  </conditionalFormatting>
  <conditionalFormatting sqref="C96:C105">
    <cfRule type="cellIs" dxfId="824" priority="33" stopIfTrue="1" operator="notEqual">
      <formula>""</formula>
    </cfRule>
  </conditionalFormatting>
  <conditionalFormatting sqref="C96:C105">
    <cfRule type="cellIs" dxfId="823" priority="32" stopIfTrue="1" operator="notEqual">
      <formula>""</formula>
    </cfRule>
  </conditionalFormatting>
  <conditionalFormatting sqref="C118">
    <cfRule type="cellIs" dxfId="822" priority="29" stopIfTrue="1" operator="notEqual">
      <formula>""</formula>
    </cfRule>
  </conditionalFormatting>
  <conditionalFormatting sqref="C118">
    <cfRule type="cellIs" dxfId="821" priority="28" stopIfTrue="1" operator="notEqual">
      <formula>""</formula>
    </cfRule>
  </conditionalFormatting>
  <conditionalFormatting sqref="D108:D118">
    <cfRule type="cellIs" dxfId="820" priority="24" stopIfTrue="1" operator="equal">
      <formula>"Total"</formula>
    </cfRule>
  </conditionalFormatting>
  <conditionalFormatting sqref="D107">
    <cfRule type="cellIs" dxfId="819" priority="27" stopIfTrue="1" operator="equal">
      <formula>"Total"</formula>
    </cfRule>
  </conditionalFormatting>
  <conditionalFormatting sqref="D108:D118">
    <cfRule type="cellIs" dxfId="818" priority="25" stopIfTrue="1" operator="equal">
      <formula>"Total"</formula>
    </cfRule>
  </conditionalFormatting>
  <conditionalFormatting sqref="D107">
    <cfRule type="cellIs" dxfId="817" priority="26" stopIfTrue="1" operator="equal">
      <formula>"Total"</formula>
    </cfRule>
  </conditionalFormatting>
  <conditionalFormatting sqref="C107:C108">
    <cfRule type="cellIs" dxfId="816" priority="23" stopIfTrue="1" operator="notEqual">
      <formula>""</formula>
    </cfRule>
  </conditionalFormatting>
  <conditionalFormatting sqref="C107:C108">
    <cfRule type="cellIs" dxfId="815" priority="22" stopIfTrue="1" operator="notEqual">
      <formula>""</formula>
    </cfRule>
  </conditionalFormatting>
  <conditionalFormatting sqref="C108:C117">
    <cfRule type="cellIs" dxfId="814" priority="21" stopIfTrue="1" operator="notEqual">
      <formula>""</formula>
    </cfRule>
  </conditionalFormatting>
  <conditionalFormatting sqref="C108:C117">
    <cfRule type="cellIs" dxfId="813" priority="20" stopIfTrue="1" operator="notEqual">
      <formula>""</formula>
    </cfRule>
  </conditionalFormatting>
  <conditionalFormatting sqref="B107:B118">
    <cfRule type="cellIs" dxfId="812" priority="12" stopIfTrue="1" operator="notEqual">
      <formula>""</formula>
    </cfRule>
  </conditionalFormatting>
  <conditionalFormatting sqref="B120:B131">
    <cfRule type="cellIs" dxfId="811" priority="15" stopIfTrue="1" operator="notEqual">
      <formula>""</formula>
    </cfRule>
  </conditionalFormatting>
  <conditionalFormatting sqref="B120:B131">
    <cfRule type="cellIs" dxfId="810" priority="14" stopIfTrue="1" operator="notEqual">
      <formula>""</formula>
    </cfRule>
  </conditionalFormatting>
  <conditionalFormatting sqref="B107:B118">
    <cfRule type="cellIs" dxfId="809" priority="13" stopIfTrue="1" operator="notEqual">
      <formula>""</formula>
    </cfRule>
  </conditionalFormatting>
  <conditionalFormatting sqref="D120:D124">
    <cfRule type="cellIs" dxfId="808" priority="10" stopIfTrue="1" operator="equal">
      <formula>"Total"</formula>
    </cfRule>
  </conditionalFormatting>
  <conditionalFormatting sqref="D120:D124">
    <cfRule type="cellIs" dxfId="807" priority="11" stopIfTrue="1" operator="equal">
      <formula>"Total"</formula>
    </cfRule>
  </conditionalFormatting>
  <conditionalFormatting sqref="D129:D131">
    <cfRule type="cellIs" dxfId="806" priority="8" stopIfTrue="1" operator="equal">
      <formula>"Total"</formula>
    </cfRule>
  </conditionalFormatting>
  <conditionalFormatting sqref="D129:D131">
    <cfRule type="cellIs" dxfId="805" priority="9" stopIfTrue="1" operator="equal">
      <formula>"Total"</formula>
    </cfRule>
  </conditionalFormatting>
  <conditionalFormatting sqref="E125:E126 G125:H126">
    <cfRule type="cellIs" dxfId="804" priority="7" stopIfTrue="1" operator="notEqual">
      <formula>""</formula>
    </cfRule>
  </conditionalFormatting>
  <conditionalFormatting sqref="E125:E126">
    <cfRule type="cellIs" dxfId="803" priority="5" stopIfTrue="1" operator="notEqual">
      <formula>""</formula>
    </cfRule>
  </conditionalFormatting>
  <conditionalFormatting sqref="F125:F126">
    <cfRule type="cellIs" dxfId="802" priority="3" stopIfTrue="1" operator="notEqual">
      <formula>""</formula>
    </cfRule>
  </conditionalFormatting>
  <conditionalFormatting sqref="E125:E126 G125:H126">
    <cfRule type="cellIs" dxfId="801" priority="6" stopIfTrue="1" operator="notEqual">
      <formula>""</formula>
    </cfRule>
  </conditionalFormatting>
  <conditionalFormatting sqref="F125:F126">
    <cfRule type="cellIs" dxfId="800" priority="4" stopIfTrue="1" operator="notEqual">
      <formula>""</formula>
    </cfRule>
  </conditionalFormatting>
  <conditionalFormatting sqref="D125:D128">
    <cfRule type="cellIs" dxfId="799" priority="1" stopIfTrue="1" operator="equal">
      <formula>"Total"</formula>
    </cfRule>
  </conditionalFormatting>
  <conditionalFormatting sqref="D125:D128">
    <cfRule type="cellIs" dxfId="798" priority="2" stopIfTrue="1" operator="equal">
      <formula>"Total"</formula>
    </cfRule>
  </conditionalFormatting>
  <pageMargins left="0.59055118110236227" right="0.35433070866141736" top="0.31496062992125984" bottom="0.31496062992125984" header="0.15748031496062992" footer="0.51181102362204722"/>
  <pageSetup paperSize="9" scale="94" orientation="landscape" r:id="rId1"/>
  <headerFooter alignWithMargins="0"/>
  <rowBreaks count="1" manualBreakCount="1"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95"/>
  <sheetViews>
    <sheetView zoomScale="110" zoomScaleNormal="110" workbookViewId="0"/>
  </sheetViews>
  <sheetFormatPr defaultRowHeight="12.75"/>
  <cols>
    <col min="1" max="1" width="3" customWidth="1"/>
    <col min="2" max="2" width="5" style="1" customWidth="1"/>
    <col min="3" max="3" width="6" style="1" customWidth="1"/>
    <col min="4" max="4" width="6.7109375" style="1" customWidth="1"/>
    <col min="5" max="5" width="5.85546875" style="1" customWidth="1"/>
    <col min="6" max="6" width="4.5703125" style="1" customWidth="1"/>
    <col min="7" max="7" width="5.140625" style="1" customWidth="1"/>
    <col min="8" max="8" width="6" style="1" customWidth="1"/>
    <col min="9" max="9" width="7.5703125" style="1" customWidth="1"/>
    <col min="10" max="10" width="6.5703125" style="1" customWidth="1"/>
    <col min="11" max="11" width="6.42578125" style="1" customWidth="1"/>
    <col min="12" max="13" width="6.5703125" style="1" customWidth="1"/>
    <col min="14" max="14" width="6" style="1" customWidth="1"/>
    <col min="15" max="15" width="6.42578125" style="1" customWidth="1"/>
    <col min="16" max="16" width="6.5703125" customWidth="1"/>
    <col min="17" max="17" width="6" customWidth="1"/>
    <col min="18" max="18" width="6.42578125" customWidth="1"/>
    <col min="19" max="19" width="6.5703125" customWidth="1"/>
    <col min="20" max="20" width="6" customWidth="1"/>
    <col min="21" max="21" width="6.42578125" customWidth="1"/>
    <col min="22" max="24" width="0.28515625" customWidth="1"/>
    <col min="25" max="25" width="6.7109375" customWidth="1"/>
    <col min="26" max="26" width="6" customWidth="1"/>
    <col min="27" max="27" width="6.7109375" customWidth="1"/>
    <col min="28" max="28" width="3.85546875" customWidth="1"/>
  </cols>
  <sheetData>
    <row r="3" spans="1:27" ht="9.75" customHeight="1">
      <c r="I3" s="3" t="s">
        <v>3</v>
      </c>
      <c r="L3" s="2"/>
      <c r="M3" s="2"/>
    </row>
    <row r="4" spans="1:27" ht="9.75" customHeight="1">
      <c r="I4" s="3" t="s">
        <v>2</v>
      </c>
      <c r="L4" s="2"/>
      <c r="M4" s="2"/>
    </row>
    <row r="5" spans="1:27">
      <c r="I5" s="4" t="s">
        <v>1</v>
      </c>
    </row>
    <row r="6" spans="1:27" ht="3.75" customHeight="1"/>
    <row r="7" spans="1:27" ht="15">
      <c r="B7" s="115" t="s">
        <v>4</v>
      </c>
      <c r="C7" s="116"/>
      <c r="D7" s="45"/>
      <c r="E7" s="45"/>
      <c r="F7" s="45"/>
      <c r="G7" s="45"/>
      <c r="J7" s="113"/>
      <c r="K7" s="264" t="s">
        <v>47</v>
      </c>
      <c r="L7" s="264"/>
      <c r="O7" s="118" t="s">
        <v>109</v>
      </c>
      <c r="P7" s="21"/>
      <c r="Q7" s="21"/>
      <c r="R7" s="21"/>
      <c r="S7" s="21"/>
      <c r="T7" s="248">
        <f>'base(indices)'!K1</f>
        <v>43739</v>
      </c>
      <c r="U7" s="248"/>
    </row>
    <row r="8" spans="1:27" ht="13.5" thickBot="1">
      <c r="B8" s="6" t="str">
        <f>'BENEFÍCIOS-SEM JRS E SEM CORREÇ'!B8</f>
        <v>Obs: D.I.P. (Data Início Pgto-Adm) em:</v>
      </c>
      <c r="H8" s="263">
        <f>'BENEFÍCIOS-SEM JRS E SEM CORREÇ'!H8:I8</f>
        <v>43739</v>
      </c>
      <c r="I8" s="263"/>
      <c r="K8" s="112"/>
      <c r="L8" s="112"/>
      <c r="M8" s="113"/>
      <c r="N8" s="114"/>
      <c r="O8" s="113"/>
      <c r="P8" s="113"/>
    </row>
    <row r="9" spans="1:27" ht="13.5" customHeight="1" thickBot="1">
      <c r="A9" s="235" t="s">
        <v>49</v>
      </c>
      <c r="B9" s="239" t="s">
        <v>5</v>
      </c>
      <c r="C9" s="241" t="s">
        <v>38</v>
      </c>
      <c r="D9" s="243" t="s">
        <v>39</v>
      </c>
      <c r="E9" s="243" t="s">
        <v>50</v>
      </c>
      <c r="F9" s="245" t="s">
        <v>51</v>
      </c>
      <c r="G9" s="245" t="s">
        <v>52</v>
      </c>
      <c r="H9" s="228" t="s">
        <v>40</v>
      </c>
      <c r="I9" s="267" t="s">
        <v>0</v>
      </c>
      <c r="J9" s="232" t="s">
        <v>43</v>
      </c>
      <c r="K9" s="233"/>
      <c r="L9" s="234"/>
      <c r="M9" s="254">
        <v>0.95</v>
      </c>
      <c r="N9" s="255"/>
      <c r="O9" s="256"/>
      <c r="P9" s="260">
        <v>0.9</v>
      </c>
      <c r="Q9" s="261"/>
      <c r="R9" s="262"/>
      <c r="S9" s="254">
        <v>0.8</v>
      </c>
      <c r="T9" s="255"/>
      <c r="U9" s="256"/>
      <c r="V9" s="260">
        <v>0.7</v>
      </c>
      <c r="W9" s="261"/>
      <c r="X9" s="262"/>
      <c r="Y9" s="260">
        <v>0.5</v>
      </c>
      <c r="Z9" s="261"/>
      <c r="AA9" s="262"/>
    </row>
    <row r="10" spans="1:27" ht="21" customHeight="1" thickBot="1">
      <c r="A10" s="236"/>
      <c r="B10" s="266"/>
      <c r="C10" s="258"/>
      <c r="D10" s="244"/>
      <c r="E10" s="244"/>
      <c r="F10" s="246"/>
      <c r="G10" s="246"/>
      <c r="H10" s="229"/>
      <c r="I10" s="268"/>
      <c r="J10" s="127" t="s">
        <v>41</v>
      </c>
      <c r="K10" s="139" t="s">
        <v>91</v>
      </c>
      <c r="L10" s="163" t="s">
        <v>0</v>
      </c>
      <c r="M10" s="154" t="s">
        <v>41</v>
      </c>
      <c r="N10" s="139" t="s">
        <v>91</v>
      </c>
      <c r="O10" s="154">
        <v>0.95</v>
      </c>
      <c r="P10" s="139" t="s">
        <v>41</v>
      </c>
      <c r="Q10" s="139" t="s">
        <v>91</v>
      </c>
      <c r="R10" s="155" t="s">
        <v>44</v>
      </c>
      <c r="S10" s="154" t="s">
        <v>41</v>
      </c>
      <c r="T10" s="139" t="s">
        <v>91</v>
      </c>
      <c r="U10" s="154" t="s">
        <v>53</v>
      </c>
      <c r="V10" s="154" t="s">
        <v>41</v>
      </c>
      <c r="W10" s="139" t="s">
        <v>91</v>
      </c>
      <c r="X10" s="154" t="s">
        <v>54</v>
      </c>
      <c r="Y10" s="154" t="s">
        <v>41</v>
      </c>
      <c r="Z10" s="139" t="s">
        <v>91</v>
      </c>
      <c r="AA10" s="154" t="s">
        <v>64</v>
      </c>
    </row>
    <row r="11" spans="1:27" ht="13.5" customHeight="1">
      <c r="A11" s="183">
        <v>108</v>
      </c>
      <c r="B11" s="187">
        <v>40179</v>
      </c>
      <c r="C11" s="57">
        <f>'BENEFÍCIOS-SEM JRS E SEM CORREÇ'!C11</f>
        <v>510</v>
      </c>
      <c r="D11" s="99">
        <v>1</v>
      </c>
      <c r="E11" s="87">
        <f t="shared" ref="E11:E74" si="0">C11*D11</f>
        <v>510</v>
      </c>
      <c r="F11" s="142">
        <v>0</v>
      </c>
      <c r="G11" s="87">
        <f t="shared" ref="G11:G74" si="1">E11*F11</f>
        <v>0</v>
      </c>
      <c r="H11" s="47">
        <f t="shared" ref="H11:H74" si="2">E11+G11</f>
        <v>510</v>
      </c>
      <c r="I11" s="109">
        <f>H119</f>
        <v>79646</v>
      </c>
      <c r="J11" s="49">
        <f>IF((I11)+K11&gt;N134,N134-K11,(I11))</f>
        <v>50898</v>
      </c>
      <c r="K11" s="49">
        <f t="shared" ref="K11:K37" si="3">H$134</f>
        <v>8982</v>
      </c>
      <c r="L11" s="159">
        <f t="shared" ref="L11:L20" si="4">J11+K11</f>
        <v>59880</v>
      </c>
      <c r="M11" s="51">
        <f>$J$11*M$9</f>
        <v>48353.1</v>
      </c>
      <c r="N11" s="49">
        <f t="shared" ref="N11:N20" si="5">K11*M$9</f>
        <v>8532.9</v>
      </c>
      <c r="O11" s="52">
        <f t="shared" ref="O11:O20" si="6">M11+N11</f>
        <v>56886</v>
      </c>
      <c r="P11" s="73">
        <f t="shared" ref="P11:P29" si="7">J11*$P$9</f>
        <v>45808.200000000004</v>
      </c>
      <c r="Q11" s="49">
        <f t="shared" ref="Q11:Q70" si="8">K11*P$9</f>
        <v>8083.8</v>
      </c>
      <c r="R11" s="53">
        <f t="shared" ref="R11:R36" si="9">P11+Q11</f>
        <v>53892.000000000007</v>
      </c>
      <c r="S11" s="51">
        <f t="shared" ref="S11:S71" si="10">J11*S$9</f>
        <v>40718.400000000001</v>
      </c>
      <c r="T11" s="49">
        <f t="shared" ref="T11:T70" si="11">K11*S$9</f>
        <v>7185.6</v>
      </c>
      <c r="U11" s="52">
        <f t="shared" ref="U11:U71" si="12">S11+T11</f>
        <v>47904</v>
      </c>
      <c r="V11" s="51">
        <f t="shared" ref="V11:V70" si="13">J11*V$9</f>
        <v>35628.6</v>
      </c>
      <c r="W11" s="49">
        <f t="shared" ref="W11:W70" si="14">K11*V$9</f>
        <v>6287.4</v>
      </c>
      <c r="X11" s="52">
        <f t="shared" ref="X11:X69" si="15">V11+W11</f>
        <v>41916</v>
      </c>
      <c r="Y11" s="129">
        <f t="shared" ref="Y11:Y42" si="16">J11*Y$9</f>
        <v>25449</v>
      </c>
      <c r="Z11" s="129">
        <f t="shared" ref="Z11:Z42" si="17">K11*Y$9</f>
        <v>4491</v>
      </c>
      <c r="AA11" s="55">
        <f t="shared" ref="AA11:AA74" si="18">Y11+Z11</f>
        <v>29940</v>
      </c>
    </row>
    <row r="12" spans="1:27" ht="13.5" customHeight="1">
      <c r="A12" s="183">
        <v>107</v>
      </c>
      <c r="B12" s="56">
        <v>40210</v>
      </c>
      <c r="C12" s="57">
        <f>'BENEFÍCIOS-SEM JRS E SEM CORREÇ'!C12</f>
        <v>510</v>
      </c>
      <c r="D12" s="97">
        <v>1</v>
      </c>
      <c r="E12" s="60">
        <f t="shared" si="0"/>
        <v>510</v>
      </c>
      <c r="F12" s="59">
        <v>0</v>
      </c>
      <c r="G12" s="60">
        <f t="shared" si="1"/>
        <v>0</v>
      </c>
      <c r="H12" s="57">
        <f t="shared" si="2"/>
        <v>510</v>
      </c>
      <c r="I12" s="108">
        <f>I11-H11</f>
        <v>79136</v>
      </c>
      <c r="J12" s="63">
        <f>IF((I12)+K12&gt;N134,N134-K12,(I12))</f>
        <v>50898</v>
      </c>
      <c r="K12" s="63">
        <f t="shared" si="3"/>
        <v>8982</v>
      </c>
      <c r="L12" s="160">
        <f t="shared" si="4"/>
        <v>59880</v>
      </c>
      <c r="M12" s="65">
        <f t="shared" ref="M12:M20" si="19">J12*M$9</f>
        <v>48353.1</v>
      </c>
      <c r="N12" s="63">
        <f t="shared" si="5"/>
        <v>8532.9</v>
      </c>
      <c r="O12" s="66">
        <f t="shared" si="6"/>
        <v>56886</v>
      </c>
      <c r="P12" s="63">
        <f t="shared" si="7"/>
        <v>45808.200000000004</v>
      </c>
      <c r="Q12" s="63">
        <f t="shared" si="8"/>
        <v>8083.8</v>
      </c>
      <c r="R12" s="67">
        <f t="shared" si="9"/>
        <v>53892.000000000007</v>
      </c>
      <c r="S12" s="65">
        <f t="shared" si="10"/>
        <v>40718.400000000001</v>
      </c>
      <c r="T12" s="63">
        <f t="shared" si="11"/>
        <v>7185.6</v>
      </c>
      <c r="U12" s="66">
        <f t="shared" si="12"/>
        <v>47904</v>
      </c>
      <c r="V12" s="65">
        <f t="shared" si="13"/>
        <v>35628.6</v>
      </c>
      <c r="W12" s="63">
        <f t="shared" si="14"/>
        <v>6287.4</v>
      </c>
      <c r="X12" s="66">
        <f t="shared" si="15"/>
        <v>41916</v>
      </c>
      <c r="Y12" s="104">
        <f t="shared" si="16"/>
        <v>25449</v>
      </c>
      <c r="Z12" s="104">
        <f t="shared" si="17"/>
        <v>4491</v>
      </c>
      <c r="AA12" s="66">
        <f t="shared" si="18"/>
        <v>29940</v>
      </c>
    </row>
    <row r="13" spans="1:27" ht="13.5" customHeight="1">
      <c r="A13" s="183">
        <v>106</v>
      </c>
      <c r="B13" s="46">
        <v>40238</v>
      </c>
      <c r="C13" s="57">
        <f>'BENEFÍCIOS-SEM JRS E SEM CORREÇ'!C13</f>
        <v>510</v>
      </c>
      <c r="D13" s="98">
        <v>1</v>
      </c>
      <c r="E13" s="70">
        <f t="shared" si="0"/>
        <v>510</v>
      </c>
      <c r="F13" s="59">
        <v>0</v>
      </c>
      <c r="G13" s="70">
        <f t="shared" si="1"/>
        <v>0</v>
      </c>
      <c r="H13" s="68">
        <f t="shared" si="2"/>
        <v>510</v>
      </c>
      <c r="I13" s="109">
        <f t="shared" ref="I13:I76" si="20">I12-H12</f>
        <v>78626</v>
      </c>
      <c r="J13" s="49">
        <f>IF((I13)+K13&gt;N134,N134-K13,(I13))</f>
        <v>50898</v>
      </c>
      <c r="K13" s="49">
        <f t="shared" si="3"/>
        <v>8982</v>
      </c>
      <c r="L13" s="159">
        <f t="shared" si="4"/>
        <v>59880</v>
      </c>
      <c r="M13" s="51">
        <f t="shared" si="19"/>
        <v>48353.1</v>
      </c>
      <c r="N13" s="49">
        <f t="shared" si="5"/>
        <v>8532.9</v>
      </c>
      <c r="O13" s="52">
        <f t="shared" si="6"/>
        <v>56886</v>
      </c>
      <c r="P13" s="73">
        <f t="shared" si="7"/>
        <v>45808.200000000004</v>
      </c>
      <c r="Q13" s="49">
        <f t="shared" si="8"/>
        <v>8083.8</v>
      </c>
      <c r="R13" s="53">
        <f t="shared" si="9"/>
        <v>53892.000000000007</v>
      </c>
      <c r="S13" s="51">
        <f t="shared" si="10"/>
        <v>40718.400000000001</v>
      </c>
      <c r="T13" s="49">
        <f t="shared" si="11"/>
        <v>7185.6</v>
      </c>
      <c r="U13" s="52">
        <f t="shared" si="12"/>
        <v>47904</v>
      </c>
      <c r="V13" s="51">
        <f t="shared" si="13"/>
        <v>35628.6</v>
      </c>
      <c r="W13" s="49">
        <f t="shared" si="14"/>
        <v>6287.4</v>
      </c>
      <c r="X13" s="52">
        <f t="shared" si="15"/>
        <v>41916</v>
      </c>
      <c r="Y13" s="128">
        <f t="shared" si="16"/>
        <v>25449</v>
      </c>
      <c r="Z13" s="128">
        <f t="shared" si="17"/>
        <v>4491</v>
      </c>
      <c r="AA13" s="52">
        <f t="shared" si="18"/>
        <v>29940</v>
      </c>
    </row>
    <row r="14" spans="1:27" ht="13.5" customHeight="1">
      <c r="A14" s="183">
        <v>105</v>
      </c>
      <c r="B14" s="46">
        <v>40269</v>
      </c>
      <c r="C14" s="57">
        <f>'BENEFÍCIOS-SEM JRS E SEM CORREÇ'!C14</f>
        <v>510</v>
      </c>
      <c r="D14" s="97">
        <v>1</v>
      </c>
      <c r="E14" s="60">
        <f t="shared" si="0"/>
        <v>510</v>
      </c>
      <c r="F14" s="59">
        <v>0</v>
      </c>
      <c r="G14" s="60">
        <f t="shared" si="1"/>
        <v>0</v>
      </c>
      <c r="H14" s="57">
        <f t="shared" si="2"/>
        <v>510</v>
      </c>
      <c r="I14" s="108">
        <f t="shared" si="20"/>
        <v>78116</v>
      </c>
      <c r="J14" s="63">
        <f>IF((I14)+K14&gt;N134,N134-K14,(I14))</f>
        <v>50898</v>
      </c>
      <c r="K14" s="63">
        <f t="shared" si="3"/>
        <v>8982</v>
      </c>
      <c r="L14" s="160">
        <f t="shared" si="4"/>
        <v>59880</v>
      </c>
      <c r="M14" s="65">
        <f t="shared" si="19"/>
        <v>48353.1</v>
      </c>
      <c r="N14" s="63">
        <f t="shared" si="5"/>
        <v>8532.9</v>
      </c>
      <c r="O14" s="66">
        <f t="shared" si="6"/>
        <v>56886</v>
      </c>
      <c r="P14" s="63">
        <f t="shared" si="7"/>
        <v>45808.200000000004</v>
      </c>
      <c r="Q14" s="63">
        <f t="shared" si="8"/>
        <v>8083.8</v>
      </c>
      <c r="R14" s="67">
        <f t="shared" si="9"/>
        <v>53892.000000000007</v>
      </c>
      <c r="S14" s="65">
        <f t="shared" si="10"/>
        <v>40718.400000000001</v>
      </c>
      <c r="T14" s="63">
        <f t="shared" si="11"/>
        <v>7185.6</v>
      </c>
      <c r="U14" s="66">
        <f t="shared" si="12"/>
        <v>47904</v>
      </c>
      <c r="V14" s="65">
        <f t="shared" si="13"/>
        <v>35628.6</v>
      </c>
      <c r="W14" s="63">
        <f t="shared" si="14"/>
        <v>6287.4</v>
      </c>
      <c r="X14" s="66">
        <f t="shared" si="15"/>
        <v>41916</v>
      </c>
      <c r="Y14" s="104">
        <f t="shared" si="16"/>
        <v>25449</v>
      </c>
      <c r="Z14" s="104">
        <f t="shared" si="17"/>
        <v>4491</v>
      </c>
      <c r="AA14" s="66">
        <f t="shared" si="18"/>
        <v>29940</v>
      </c>
    </row>
    <row r="15" spans="1:27" ht="13.5" customHeight="1">
      <c r="A15" s="183">
        <v>104</v>
      </c>
      <c r="B15" s="56">
        <v>40299</v>
      </c>
      <c r="C15" s="57">
        <f>'BENEFÍCIOS-SEM JRS E SEM CORREÇ'!C15</f>
        <v>510</v>
      </c>
      <c r="D15" s="98">
        <v>1</v>
      </c>
      <c r="E15" s="70">
        <f t="shared" si="0"/>
        <v>510</v>
      </c>
      <c r="F15" s="59">
        <v>0</v>
      </c>
      <c r="G15" s="70">
        <f t="shared" si="1"/>
        <v>0</v>
      </c>
      <c r="H15" s="68">
        <f t="shared" si="2"/>
        <v>510</v>
      </c>
      <c r="I15" s="109">
        <f t="shared" si="20"/>
        <v>77606</v>
      </c>
      <c r="J15" s="49">
        <f>IF((I15)+K15&gt;N134,N134-K15,(I15))</f>
        <v>50898</v>
      </c>
      <c r="K15" s="49">
        <f t="shared" si="3"/>
        <v>8982</v>
      </c>
      <c r="L15" s="159">
        <f t="shared" si="4"/>
        <v>59880</v>
      </c>
      <c r="M15" s="51">
        <f t="shared" si="19"/>
        <v>48353.1</v>
      </c>
      <c r="N15" s="49">
        <f t="shared" si="5"/>
        <v>8532.9</v>
      </c>
      <c r="O15" s="52">
        <f t="shared" si="6"/>
        <v>56886</v>
      </c>
      <c r="P15" s="73">
        <f t="shared" si="7"/>
        <v>45808.200000000004</v>
      </c>
      <c r="Q15" s="49">
        <f t="shared" si="8"/>
        <v>8083.8</v>
      </c>
      <c r="R15" s="53">
        <f t="shared" si="9"/>
        <v>53892.000000000007</v>
      </c>
      <c r="S15" s="51">
        <f t="shared" si="10"/>
        <v>40718.400000000001</v>
      </c>
      <c r="T15" s="49">
        <f t="shared" si="11"/>
        <v>7185.6</v>
      </c>
      <c r="U15" s="52">
        <f t="shared" si="12"/>
        <v>47904</v>
      </c>
      <c r="V15" s="51">
        <f t="shared" si="13"/>
        <v>35628.6</v>
      </c>
      <c r="W15" s="49">
        <f t="shared" si="14"/>
        <v>6287.4</v>
      </c>
      <c r="X15" s="52">
        <f t="shared" si="15"/>
        <v>41916</v>
      </c>
      <c r="Y15" s="128">
        <f t="shared" si="16"/>
        <v>25449</v>
      </c>
      <c r="Z15" s="128">
        <f t="shared" si="17"/>
        <v>4491</v>
      </c>
      <c r="AA15" s="52">
        <f t="shared" si="18"/>
        <v>29940</v>
      </c>
    </row>
    <row r="16" spans="1:27" ht="13.5" customHeight="1">
      <c r="A16" s="183">
        <v>103</v>
      </c>
      <c r="B16" s="46">
        <v>40330</v>
      </c>
      <c r="C16" s="57">
        <f>'BENEFÍCIOS-SEM JRS E SEM CORREÇ'!C16</f>
        <v>510</v>
      </c>
      <c r="D16" s="97">
        <v>1</v>
      </c>
      <c r="E16" s="60">
        <f t="shared" si="0"/>
        <v>510</v>
      </c>
      <c r="F16" s="59">
        <v>0</v>
      </c>
      <c r="G16" s="60">
        <f t="shared" si="1"/>
        <v>0</v>
      </c>
      <c r="H16" s="57">
        <f t="shared" si="2"/>
        <v>510</v>
      </c>
      <c r="I16" s="108">
        <f t="shared" si="20"/>
        <v>77096</v>
      </c>
      <c r="J16" s="63">
        <f>IF((I16)+K16&gt;N134,N134-K16,(I16))</f>
        <v>50898</v>
      </c>
      <c r="K16" s="63">
        <f t="shared" si="3"/>
        <v>8982</v>
      </c>
      <c r="L16" s="160">
        <f t="shared" si="4"/>
        <v>59880</v>
      </c>
      <c r="M16" s="65">
        <f t="shared" si="19"/>
        <v>48353.1</v>
      </c>
      <c r="N16" s="63">
        <f t="shared" si="5"/>
        <v>8532.9</v>
      </c>
      <c r="O16" s="66">
        <f t="shared" si="6"/>
        <v>56886</v>
      </c>
      <c r="P16" s="63">
        <f t="shared" si="7"/>
        <v>45808.200000000004</v>
      </c>
      <c r="Q16" s="63">
        <f t="shared" si="8"/>
        <v>8083.8</v>
      </c>
      <c r="R16" s="67">
        <f t="shared" si="9"/>
        <v>53892.000000000007</v>
      </c>
      <c r="S16" s="65">
        <f t="shared" si="10"/>
        <v>40718.400000000001</v>
      </c>
      <c r="T16" s="63">
        <f t="shared" si="11"/>
        <v>7185.6</v>
      </c>
      <c r="U16" s="66">
        <f t="shared" si="12"/>
        <v>47904</v>
      </c>
      <c r="V16" s="65">
        <f t="shared" si="13"/>
        <v>35628.6</v>
      </c>
      <c r="W16" s="63">
        <f t="shared" si="14"/>
        <v>6287.4</v>
      </c>
      <c r="X16" s="66">
        <f t="shared" si="15"/>
        <v>41916</v>
      </c>
      <c r="Y16" s="104">
        <f t="shared" si="16"/>
        <v>25449</v>
      </c>
      <c r="Z16" s="104">
        <f t="shared" si="17"/>
        <v>4491</v>
      </c>
      <c r="AA16" s="66">
        <f t="shared" si="18"/>
        <v>29940</v>
      </c>
    </row>
    <row r="17" spans="1:27" ht="13.5" customHeight="1">
      <c r="A17" s="183">
        <v>102</v>
      </c>
      <c r="B17" s="46">
        <v>40360</v>
      </c>
      <c r="C17" s="57">
        <f>'BENEFÍCIOS-SEM JRS E SEM CORREÇ'!C17</f>
        <v>510</v>
      </c>
      <c r="D17" s="97">
        <v>1</v>
      </c>
      <c r="E17" s="70">
        <f t="shared" si="0"/>
        <v>510</v>
      </c>
      <c r="F17" s="59">
        <v>0</v>
      </c>
      <c r="G17" s="70">
        <f t="shared" si="1"/>
        <v>0</v>
      </c>
      <c r="H17" s="68">
        <f t="shared" si="2"/>
        <v>510</v>
      </c>
      <c r="I17" s="109">
        <f t="shared" si="20"/>
        <v>76586</v>
      </c>
      <c r="J17" s="49">
        <f>IF((I17)+K17&gt;N134,N134-K17,(I17))</f>
        <v>50898</v>
      </c>
      <c r="K17" s="49">
        <f t="shared" si="3"/>
        <v>8982</v>
      </c>
      <c r="L17" s="159">
        <f t="shared" si="4"/>
        <v>59880</v>
      </c>
      <c r="M17" s="51">
        <f t="shared" si="19"/>
        <v>48353.1</v>
      </c>
      <c r="N17" s="49">
        <f t="shared" si="5"/>
        <v>8532.9</v>
      </c>
      <c r="O17" s="52">
        <f t="shared" si="6"/>
        <v>56886</v>
      </c>
      <c r="P17" s="73">
        <f t="shared" si="7"/>
        <v>45808.200000000004</v>
      </c>
      <c r="Q17" s="49">
        <f t="shared" si="8"/>
        <v>8083.8</v>
      </c>
      <c r="R17" s="53">
        <f t="shared" si="9"/>
        <v>53892.000000000007</v>
      </c>
      <c r="S17" s="51">
        <f t="shared" si="10"/>
        <v>40718.400000000001</v>
      </c>
      <c r="T17" s="49">
        <f t="shared" si="11"/>
        <v>7185.6</v>
      </c>
      <c r="U17" s="52">
        <f t="shared" si="12"/>
        <v>47904</v>
      </c>
      <c r="V17" s="51">
        <f t="shared" si="13"/>
        <v>35628.6</v>
      </c>
      <c r="W17" s="49">
        <f t="shared" si="14"/>
        <v>6287.4</v>
      </c>
      <c r="X17" s="52">
        <f t="shared" si="15"/>
        <v>41916</v>
      </c>
      <c r="Y17" s="128">
        <f t="shared" si="16"/>
        <v>25449</v>
      </c>
      <c r="Z17" s="128">
        <f t="shared" si="17"/>
        <v>4491</v>
      </c>
      <c r="AA17" s="52">
        <f t="shared" si="18"/>
        <v>29940</v>
      </c>
    </row>
    <row r="18" spans="1:27" ht="13.5" customHeight="1">
      <c r="A18" s="183">
        <v>101</v>
      </c>
      <c r="B18" s="56">
        <v>40391</v>
      </c>
      <c r="C18" s="57">
        <f>'BENEFÍCIOS-SEM JRS E SEM CORREÇ'!C18</f>
        <v>510</v>
      </c>
      <c r="D18" s="97">
        <v>1</v>
      </c>
      <c r="E18" s="60">
        <f t="shared" si="0"/>
        <v>510</v>
      </c>
      <c r="F18" s="59">
        <v>0</v>
      </c>
      <c r="G18" s="60">
        <f t="shared" si="1"/>
        <v>0</v>
      </c>
      <c r="H18" s="57">
        <f t="shared" si="2"/>
        <v>510</v>
      </c>
      <c r="I18" s="108">
        <f t="shared" si="20"/>
        <v>76076</v>
      </c>
      <c r="J18" s="63">
        <f>IF((I18)+K18&gt;N134,N134-K18,(I18))</f>
        <v>50898</v>
      </c>
      <c r="K18" s="63">
        <f t="shared" si="3"/>
        <v>8982</v>
      </c>
      <c r="L18" s="160">
        <f t="shared" si="4"/>
        <v>59880</v>
      </c>
      <c r="M18" s="65">
        <f t="shared" si="19"/>
        <v>48353.1</v>
      </c>
      <c r="N18" s="63">
        <f t="shared" si="5"/>
        <v>8532.9</v>
      </c>
      <c r="O18" s="66">
        <f t="shared" si="6"/>
        <v>56886</v>
      </c>
      <c r="P18" s="63">
        <f>J18*$P$9</f>
        <v>45808.200000000004</v>
      </c>
      <c r="Q18" s="63">
        <f t="shared" si="8"/>
        <v>8083.8</v>
      </c>
      <c r="R18" s="67">
        <f t="shared" si="9"/>
        <v>53892.000000000007</v>
      </c>
      <c r="S18" s="65">
        <f t="shared" si="10"/>
        <v>40718.400000000001</v>
      </c>
      <c r="T18" s="63">
        <f t="shared" si="11"/>
        <v>7185.6</v>
      </c>
      <c r="U18" s="66">
        <f t="shared" si="12"/>
        <v>47904</v>
      </c>
      <c r="V18" s="65">
        <f t="shared" si="13"/>
        <v>35628.6</v>
      </c>
      <c r="W18" s="63">
        <f t="shared" si="14"/>
        <v>6287.4</v>
      </c>
      <c r="X18" s="66">
        <f t="shared" si="15"/>
        <v>41916</v>
      </c>
      <c r="Y18" s="104">
        <f t="shared" si="16"/>
        <v>25449</v>
      </c>
      <c r="Z18" s="104">
        <f t="shared" si="17"/>
        <v>4491</v>
      </c>
      <c r="AA18" s="66">
        <f t="shared" si="18"/>
        <v>29940</v>
      </c>
    </row>
    <row r="19" spans="1:27" ht="13.5" customHeight="1">
      <c r="A19" s="183">
        <v>100</v>
      </c>
      <c r="B19" s="46">
        <v>40422</v>
      </c>
      <c r="C19" s="57">
        <f>'BENEFÍCIOS-SEM JRS E SEM CORREÇ'!C19</f>
        <v>510</v>
      </c>
      <c r="D19" s="97">
        <v>1</v>
      </c>
      <c r="E19" s="70">
        <f t="shared" si="0"/>
        <v>510</v>
      </c>
      <c r="F19" s="59">
        <v>0</v>
      </c>
      <c r="G19" s="70">
        <f t="shared" si="1"/>
        <v>0</v>
      </c>
      <c r="H19" s="68">
        <f t="shared" si="2"/>
        <v>510</v>
      </c>
      <c r="I19" s="109">
        <f t="shared" si="20"/>
        <v>75566</v>
      </c>
      <c r="J19" s="49">
        <f>IF((I19)+K19&gt;N134,N134-K19,(I19))</f>
        <v>50898</v>
      </c>
      <c r="K19" s="49">
        <f t="shared" si="3"/>
        <v>8982</v>
      </c>
      <c r="L19" s="159">
        <f t="shared" si="4"/>
        <v>59880</v>
      </c>
      <c r="M19" s="51">
        <f t="shared" si="19"/>
        <v>48353.1</v>
      </c>
      <c r="N19" s="49">
        <f t="shared" si="5"/>
        <v>8532.9</v>
      </c>
      <c r="O19" s="52">
        <f t="shared" si="6"/>
        <v>56886</v>
      </c>
      <c r="P19" s="73">
        <f t="shared" si="7"/>
        <v>45808.200000000004</v>
      </c>
      <c r="Q19" s="49">
        <f t="shared" si="8"/>
        <v>8083.8</v>
      </c>
      <c r="R19" s="53">
        <f t="shared" si="9"/>
        <v>53892.000000000007</v>
      </c>
      <c r="S19" s="51">
        <f t="shared" si="10"/>
        <v>40718.400000000001</v>
      </c>
      <c r="T19" s="49">
        <f t="shared" si="11"/>
        <v>7185.6</v>
      </c>
      <c r="U19" s="52">
        <f t="shared" si="12"/>
        <v>47904</v>
      </c>
      <c r="V19" s="51">
        <f t="shared" si="13"/>
        <v>35628.6</v>
      </c>
      <c r="W19" s="49">
        <f t="shared" si="14"/>
        <v>6287.4</v>
      </c>
      <c r="X19" s="52">
        <f t="shared" si="15"/>
        <v>41916</v>
      </c>
      <c r="Y19" s="128">
        <f t="shared" si="16"/>
        <v>25449</v>
      </c>
      <c r="Z19" s="128">
        <f t="shared" si="17"/>
        <v>4491</v>
      </c>
      <c r="AA19" s="52">
        <f t="shared" si="18"/>
        <v>29940</v>
      </c>
    </row>
    <row r="20" spans="1:27" ht="13.5" customHeight="1">
      <c r="A20" s="183">
        <v>99</v>
      </c>
      <c r="B20" s="46">
        <v>40452</v>
      </c>
      <c r="C20" s="57">
        <f>'BENEFÍCIOS-SEM JRS E SEM CORREÇ'!C20</f>
        <v>510</v>
      </c>
      <c r="D20" s="97">
        <v>1</v>
      </c>
      <c r="E20" s="60">
        <f t="shared" si="0"/>
        <v>510</v>
      </c>
      <c r="F20" s="59">
        <v>0</v>
      </c>
      <c r="G20" s="60">
        <f t="shared" si="1"/>
        <v>0</v>
      </c>
      <c r="H20" s="57">
        <f t="shared" si="2"/>
        <v>510</v>
      </c>
      <c r="I20" s="108">
        <f t="shared" si="20"/>
        <v>75056</v>
      </c>
      <c r="J20" s="63">
        <f>IF((I20)+K20&gt;N134,N134-K20,(I20))</f>
        <v>50898</v>
      </c>
      <c r="K20" s="63">
        <f t="shared" si="3"/>
        <v>8982</v>
      </c>
      <c r="L20" s="160">
        <f t="shared" si="4"/>
        <v>59880</v>
      </c>
      <c r="M20" s="65">
        <f t="shared" si="19"/>
        <v>48353.1</v>
      </c>
      <c r="N20" s="63">
        <f t="shared" si="5"/>
        <v>8532.9</v>
      </c>
      <c r="O20" s="66">
        <f t="shared" si="6"/>
        <v>56886</v>
      </c>
      <c r="P20" s="63">
        <f t="shared" si="7"/>
        <v>45808.200000000004</v>
      </c>
      <c r="Q20" s="63">
        <f t="shared" si="8"/>
        <v>8083.8</v>
      </c>
      <c r="R20" s="67">
        <f t="shared" si="9"/>
        <v>53892.000000000007</v>
      </c>
      <c r="S20" s="65">
        <f t="shared" si="10"/>
        <v>40718.400000000001</v>
      </c>
      <c r="T20" s="63">
        <f t="shared" si="11"/>
        <v>7185.6</v>
      </c>
      <c r="U20" s="66">
        <f t="shared" si="12"/>
        <v>47904</v>
      </c>
      <c r="V20" s="65">
        <f t="shared" si="13"/>
        <v>35628.6</v>
      </c>
      <c r="W20" s="63">
        <f t="shared" si="14"/>
        <v>6287.4</v>
      </c>
      <c r="X20" s="66">
        <f t="shared" si="15"/>
        <v>41916</v>
      </c>
      <c r="Y20" s="104">
        <f t="shared" si="16"/>
        <v>25449</v>
      </c>
      <c r="Z20" s="104">
        <f t="shared" si="17"/>
        <v>4491</v>
      </c>
      <c r="AA20" s="66">
        <f t="shared" si="18"/>
        <v>29940</v>
      </c>
    </row>
    <row r="21" spans="1:27" ht="13.5" customHeight="1">
      <c r="A21" s="183">
        <v>98</v>
      </c>
      <c r="B21" s="56">
        <v>40483</v>
      </c>
      <c r="C21" s="57">
        <f>'BENEFÍCIOS-SEM JRS E SEM CORREÇ'!C21</f>
        <v>510</v>
      </c>
      <c r="D21" s="97">
        <v>1</v>
      </c>
      <c r="E21" s="70">
        <f t="shared" si="0"/>
        <v>510</v>
      </c>
      <c r="F21" s="59">
        <v>0</v>
      </c>
      <c r="G21" s="70">
        <f t="shared" si="1"/>
        <v>0</v>
      </c>
      <c r="H21" s="68">
        <f t="shared" si="2"/>
        <v>510</v>
      </c>
      <c r="I21" s="109">
        <f t="shared" si="20"/>
        <v>74546</v>
      </c>
      <c r="J21" s="49">
        <f>IF((I21)+K21&gt;N134,N134-K21,(I21))</f>
        <v>50898</v>
      </c>
      <c r="K21" s="49">
        <f t="shared" si="3"/>
        <v>8982</v>
      </c>
      <c r="L21" s="159">
        <f>J21+K21</f>
        <v>59880</v>
      </c>
      <c r="M21" s="51">
        <f>J21*M$9</f>
        <v>48353.1</v>
      </c>
      <c r="N21" s="49">
        <f>K21*M$9</f>
        <v>8532.9</v>
      </c>
      <c r="O21" s="52">
        <f>M21+N21</f>
        <v>56886</v>
      </c>
      <c r="P21" s="73">
        <f t="shared" si="7"/>
        <v>45808.200000000004</v>
      </c>
      <c r="Q21" s="49">
        <f t="shared" si="8"/>
        <v>8083.8</v>
      </c>
      <c r="R21" s="53">
        <f t="shared" si="9"/>
        <v>53892.000000000007</v>
      </c>
      <c r="S21" s="51">
        <f t="shared" si="10"/>
        <v>40718.400000000001</v>
      </c>
      <c r="T21" s="49">
        <f t="shared" si="11"/>
        <v>7185.6</v>
      </c>
      <c r="U21" s="52">
        <f t="shared" si="12"/>
        <v>47904</v>
      </c>
      <c r="V21" s="51">
        <f t="shared" si="13"/>
        <v>35628.6</v>
      </c>
      <c r="W21" s="49">
        <f t="shared" si="14"/>
        <v>6287.4</v>
      </c>
      <c r="X21" s="52">
        <f t="shared" si="15"/>
        <v>41916</v>
      </c>
      <c r="Y21" s="128">
        <f t="shared" si="16"/>
        <v>25449</v>
      </c>
      <c r="Z21" s="128">
        <f t="shared" si="17"/>
        <v>4491</v>
      </c>
      <c r="AA21" s="52">
        <f t="shared" si="18"/>
        <v>29940</v>
      </c>
    </row>
    <row r="22" spans="1:27" ht="13.5" customHeight="1">
      <c r="A22" s="183">
        <v>97</v>
      </c>
      <c r="B22" s="46">
        <v>40513</v>
      </c>
      <c r="C22" s="57">
        <f>C21</f>
        <v>510</v>
      </c>
      <c r="D22" s="97">
        <v>1</v>
      </c>
      <c r="E22" s="60">
        <f t="shared" si="0"/>
        <v>510</v>
      </c>
      <c r="F22" s="59">
        <v>0</v>
      </c>
      <c r="G22" s="60">
        <f t="shared" si="1"/>
        <v>0</v>
      </c>
      <c r="H22" s="57">
        <f t="shared" si="2"/>
        <v>510</v>
      </c>
      <c r="I22" s="108">
        <f t="shared" si="20"/>
        <v>74036</v>
      </c>
      <c r="J22" s="63">
        <f>IF((I22)+K22&gt;N134,N134-K22,(I22))</f>
        <v>50898</v>
      </c>
      <c r="K22" s="63">
        <f t="shared" si="3"/>
        <v>8982</v>
      </c>
      <c r="L22" s="160">
        <f>J22+K22</f>
        <v>59880</v>
      </c>
      <c r="M22" s="65">
        <f>J22*M$9</f>
        <v>48353.1</v>
      </c>
      <c r="N22" s="63">
        <f t="shared" ref="N22:N85" si="21">K22*M$9</f>
        <v>8532.9</v>
      </c>
      <c r="O22" s="66">
        <f t="shared" ref="O22:O85" si="22">M22+N22</f>
        <v>56886</v>
      </c>
      <c r="P22" s="63">
        <f t="shared" si="7"/>
        <v>45808.200000000004</v>
      </c>
      <c r="Q22" s="63">
        <f t="shared" si="8"/>
        <v>8083.8</v>
      </c>
      <c r="R22" s="67">
        <f t="shared" si="9"/>
        <v>53892.000000000007</v>
      </c>
      <c r="S22" s="65">
        <f t="shared" si="10"/>
        <v>40718.400000000001</v>
      </c>
      <c r="T22" s="63">
        <f t="shared" si="11"/>
        <v>7185.6</v>
      </c>
      <c r="U22" s="66">
        <f t="shared" si="12"/>
        <v>47904</v>
      </c>
      <c r="V22" s="65">
        <f t="shared" si="13"/>
        <v>35628.6</v>
      </c>
      <c r="W22" s="63">
        <f t="shared" si="14"/>
        <v>6287.4</v>
      </c>
      <c r="X22" s="66">
        <f t="shared" si="15"/>
        <v>41916</v>
      </c>
      <c r="Y22" s="104">
        <f t="shared" si="16"/>
        <v>25449</v>
      </c>
      <c r="Z22" s="104">
        <f t="shared" si="17"/>
        <v>4491</v>
      </c>
      <c r="AA22" s="66">
        <f t="shared" si="18"/>
        <v>29940</v>
      </c>
    </row>
    <row r="23" spans="1:27" ht="14.25" customHeight="1">
      <c r="A23" s="183">
        <v>96</v>
      </c>
      <c r="B23" s="46">
        <v>40544</v>
      </c>
      <c r="C23" s="57">
        <f>'BENEFÍCIOS-SEM JRS E SEM CORREÇ'!C23</f>
        <v>540</v>
      </c>
      <c r="D23" s="97">
        <v>1</v>
      </c>
      <c r="E23" s="70">
        <f t="shared" si="0"/>
        <v>540</v>
      </c>
      <c r="F23" s="59">
        <v>0</v>
      </c>
      <c r="G23" s="70">
        <f t="shared" si="1"/>
        <v>0</v>
      </c>
      <c r="H23" s="68">
        <f t="shared" si="2"/>
        <v>540</v>
      </c>
      <c r="I23" s="109">
        <f t="shared" si="20"/>
        <v>73526</v>
      </c>
      <c r="J23" s="49">
        <f>IF((I23)+K23&gt;N134,N134-K23,(I23))</f>
        <v>50898</v>
      </c>
      <c r="K23" s="49">
        <f t="shared" si="3"/>
        <v>8982</v>
      </c>
      <c r="L23" s="159">
        <f t="shared" ref="L23:L37" si="23">J23+K23</f>
        <v>59880</v>
      </c>
      <c r="M23" s="51">
        <f t="shared" ref="M23:M86" si="24">J23*M$9</f>
        <v>48353.1</v>
      </c>
      <c r="N23" s="49">
        <f t="shared" si="21"/>
        <v>8532.9</v>
      </c>
      <c r="O23" s="52">
        <f t="shared" si="22"/>
        <v>56886</v>
      </c>
      <c r="P23" s="73">
        <f>J23*$P$9</f>
        <v>45808.200000000004</v>
      </c>
      <c r="Q23" s="49">
        <f t="shared" si="8"/>
        <v>8083.8</v>
      </c>
      <c r="R23" s="53">
        <f t="shared" si="9"/>
        <v>53892.000000000007</v>
      </c>
      <c r="S23" s="51">
        <f t="shared" si="10"/>
        <v>40718.400000000001</v>
      </c>
      <c r="T23" s="49">
        <f t="shared" si="11"/>
        <v>7185.6</v>
      </c>
      <c r="U23" s="52">
        <f t="shared" si="12"/>
        <v>47904</v>
      </c>
      <c r="V23" s="51">
        <f t="shared" si="13"/>
        <v>35628.6</v>
      </c>
      <c r="W23" s="49">
        <f t="shared" si="14"/>
        <v>6287.4</v>
      </c>
      <c r="X23" s="52">
        <f t="shared" si="15"/>
        <v>41916</v>
      </c>
      <c r="Y23" s="128">
        <f t="shared" si="16"/>
        <v>25449</v>
      </c>
      <c r="Z23" s="128">
        <f t="shared" si="17"/>
        <v>4491</v>
      </c>
      <c r="AA23" s="52">
        <f t="shared" si="18"/>
        <v>29940</v>
      </c>
    </row>
    <row r="24" spans="1:27" ht="14.25" customHeight="1">
      <c r="A24" s="183">
        <v>95</v>
      </c>
      <c r="B24" s="56">
        <v>40575</v>
      </c>
      <c r="C24" s="57">
        <f>'BENEFÍCIOS-SEM JRS E SEM CORREÇ'!C24</f>
        <v>540</v>
      </c>
      <c r="D24" s="97">
        <v>1</v>
      </c>
      <c r="E24" s="60">
        <f t="shared" si="0"/>
        <v>540</v>
      </c>
      <c r="F24" s="59">
        <v>0</v>
      </c>
      <c r="G24" s="60">
        <f t="shared" si="1"/>
        <v>0</v>
      </c>
      <c r="H24" s="57">
        <f t="shared" si="2"/>
        <v>540</v>
      </c>
      <c r="I24" s="108">
        <f t="shared" si="20"/>
        <v>72986</v>
      </c>
      <c r="J24" s="63">
        <f>IF((I24)+K24&gt;N134,N134-K24,(I24))</f>
        <v>50898</v>
      </c>
      <c r="K24" s="63">
        <f t="shared" si="3"/>
        <v>8982</v>
      </c>
      <c r="L24" s="160">
        <f t="shared" si="23"/>
        <v>59880</v>
      </c>
      <c r="M24" s="65">
        <f t="shared" si="24"/>
        <v>48353.1</v>
      </c>
      <c r="N24" s="63">
        <f t="shared" si="21"/>
        <v>8532.9</v>
      </c>
      <c r="O24" s="66">
        <f t="shared" si="22"/>
        <v>56886</v>
      </c>
      <c r="P24" s="63">
        <f t="shared" si="7"/>
        <v>45808.200000000004</v>
      </c>
      <c r="Q24" s="63">
        <f t="shared" si="8"/>
        <v>8083.8</v>
      </c>
      <c r="R24" s="67">
        <f t="shared" si="9"/>
        <v>53892.000000000007</v>
      </c>
      <c r="S24" s="65">
        <f t="shared" si="10"/>
        <v>40718.400000000001</v>
      </c>
      <c r="T24" s="63">
        <f t="shared" si="11"/>
        <v>7185.6</v>
      </c>
      <c r="U24" s="66">
        <f t="shared" si="12"/>
        <v>47904</v>
      </c>
      <c r="V24" s="65">
        <f t="shared" si="13"/>
        <v>35628.6</v>
      </c>
      <c r="W24" s="63">
        <f t="shared" si="14"/>
        <v>6287.4</v>
      </c>
      <c r="X24" s="66">
        <f t="shared" si="15"/>
        <v>41916</v>
      </c>
      <c r="Y24" s="104">
        <f t="shared" si="16"/>
        <v>25449</v>
      </c>
      <c r="Z24" s="104">
        <f t="shared" si="17"/>
        <v>4491</v>
      </c>
      <c r="AA24" s="66">
        <f t="shared" si="18"/>
        <v>29940</v>
      </c>
    </row>
    <row r="25" spans="1:27" ht="14.25" customHeight="1">
      <c r="A25" s="183">
        <v>94</v>
      </c>
      <c r="B25" s="46">
        <v>40603</v>
      </c>
      <c r="C25" s="57">
        <f>'BENEFÍCIOS-SEM JRS E SEM CORREÇ'!C25</f>
        <v>545</v>
      </c>
      <c r="D25" s="97">
        <v>1</v>
      </c>
      <c r="E25" s="70">
        <f t="shared" si="0"/>
        <v>545</v>
      </c>
      <c r="F25" s="59">
        <v>0</v>
      </c>
      <c r="G25" s="70">
        <f t="shared" si="1"/>
        <v>0</v>
      </c>
      <c r="H25" s="68">
        <f t="shared" si="2"/>
        <v>545</v>
      </c>
      <c r="I25" s="109">
        <f t="shared" si="20"/>
        <v>72446</v>
      </c>
      <c r="J25" s="49">
        <f>IF((I25)+K25&gt;N134,N134-K25,(I25))</f>
        <v>50898</v>
      </c>
      <c r="K25" s="49">
        <f t="shared" si="3"/>
        <v>8982</v>
      </c>
      <c r="L25" s="159">
        <f t="shared" si="23"/>
        <v>59880</v>
      </c>
      <c r="M25" s="51">
        <f t="shared" si="24"/>
        <v>48353.1</v>
      </c>
      <c r="N25" s="49">
        <f t="shared" si="21"/>
        <v>8532.9</v>
      </c>
      <c r="O25" s="52">
        <f t="shared" si="22"/>
        <v>56886</v>
      </c>
      <c r="P25" s="73">
        <f t="shared" si="7"/>
        <v>45808.200000000004</v>
      </c>
      <c r="Q25" s="49">
        <f t="shared" si="8"/>
        <v>8083.8</v>
      </c>
      <c r="R25" s="53">
        <f t="shared" si="9"/>
        <v>53892.000000000007</v>
      </c>
      <c r="S25" s="51">
        <f t="shared" si="10"/>
        <v>40718.400000000001</v>
      </c>
      <c r="T25" s="49">
        <f t="shared" si="11"/>
        <v>7185.6</v>
      </c>
      <c r="U25" s="52">
        <f t="shared" si="12"/>
        <v>47904</v>
      </c>
      <c r="V25" s="51">
        <f t="shared" si="13"/>
        <v>35628.6</v>
      </c>
      <c r="W25" s="49">
        <f t="shared" si="14"/>
        <v>6287.4</v>
      </c>
      <c r="X25" s="52">
        <f t="shared" si="15"/>
        <v>41916</v>
      </c>
      <c r="Y25" s="128">
        <f t="shared" si="16"/>
        <v>25449</v>
      </c>
      <c r="Z25" s="128">
        <f t="shared" si="17"/>
        <v>4491</v>
      </c>
      <c r="AA25" s="52">
        <f t="shared" si="18"/>
        <v>29940</v>
      </c>
    </row>
    <row r="26" spans="1:27" ht="14.25" customHeight="1">
      <c r="A26" s="183">
        <v>93</v>
      </c>
      <c r="B26" s="46">
        <v>40634</v>
      </c>
      <c r="C26" s="57">
        <f>'BENEFÍCIOS-SEM JRS E SEM CORREÇ'!C26</f>
        <v>545</v>
      </c>
      <c r="D26" s="97">
        <v>1</v>
      </c>
      <c r="E26" s="60">
        <f t="shared" si="0"/>
        <v>545</v>
      </c>
      <c r="F26" s="59">
        <v>0</v>
      </c>
      <c r="G26" s="60">
        <f t="shared" si="1"/>
        <v>0</v>
      </c>
      <c r="H26" s="57">
        <f t="shared" si="2"/>
        <v>545</v>
      </c>
      <c r="I26" s="108">
        <f t="shared" si="20"/>
        <v>71901</v>
      </c>
      <c r="J26" s="63">
        <f>IF((I26)+K26&gt;N134,N134-K26,(I26))</f>
        <v>50898</v>
      </c>
      <c r="K26" s="63">
        <f t="shared" si="3"/>
        <v>8982</v>
      </c>
      <c r="L26" s="160">
        <f t="shared" si="23"/>
        <v>59880</v>
      </c>
      <c r="M26" s="65">
        <f t="shared" si="24"/>
        <v>48353.1</v>
      </c>
      <c r="N26" s="63">
        <f t="shared" si="21"/>
        <v>8532.9</v>
      </c>
      <c r="O26" s="66">
        <f t="shared" si="22"/>
        <v>56886</v>
      </c>
      <c r="P26" s="63">
        <f t="shared" si="7"/>
        <v>45808.200000000004</v>
      </c>
      <c r="Q26" s="63">
        <f t="shared" si="8"/>
        <v>8083.8</v>
      </c>
      <c r="R26" s="67">
        <f t="shared" si="9"/>
        <v>53892.000000000007</v>
      </c>
      <c r="S26" s="65">
        <f t="shared" si="10"/>
        <v>40718.400000000001</v>
      </c>
      <c r="T26" s="63">
        <f t="shared" si="11"/>
        <v>7185.6</v>
      </c>
      <c r="U26" s="66">
        <f t="shared" si="12"/>
        <v>47904</v>
      </c>
      <c r="V26" s="65">
        <f t="shared" si="13"/>
        <v>35628.6</v>
      </c>
      <c r="W26" s="63">
        <f t="shared" si="14"/>
        <v>6287.4</v>
      </c>
      <c r="X26" s="66">
        <f t="shared" si="15"/>
        <v>41916</v>
      </c>
      <c r="Y26" s="104">
        <f t="shared" si="16"/>
        <v>25449</v>
      </c>
      <c r="Z26" s="104">
        <f t="shared" si="17"/>
        <v>4491</v>
      </c>
      <c r="AA26" s="66">
        <f t="shared" si="18"/>
        <v>29940</v>
      </c>
    </row>
    <row r="27" spans="1:27" ht="14.25" customHeight="1">
      <c r="A27" s="183">
        <v>92</v>
      </c>
      <c r="B27" s="56">
        <v>40664</v>
      </c>
      <c r="C27" s="57">
        <f>'BENEFÍCIOS-SEM JRS E SEM CORREÇ'!C27</f>
        <v>545</v>
      </c>
      <c r="D27" s="97">
        <v>1</v>
      </c>
      <c r="E27" s="70">
        <f t="shared" si="0"/>
        <v>545</v>
      </c>
      <c r="F27" s="59">
        <v>0</v>
      </c>
      <c r="G27" s="70">
        <f t="shared" si="1"/>
        <v>0</v>
      </c>
      <c r="H27" s="68">
        <f t="shared" si="2"/>
        <v>545</v>
      </c>
      <c r="I27" s="109">
        <f t="shared" si="20"/>
        <v>71356</v>
      </c>
      <c r="J27" s="49">
        <f>IF((I27)+K27&gt;N134,N134-K27,(I27))</f>
        <v>50898</v>
      </c>
      <c r="K27" s="49">
        <f t="shared" si="3"/>
        <v>8982</v>
      </c>
      <c r="L27" s="159">
        <f t="shared" si="23"/>
        <v>59880</v>
      </c>
      <c r="M27" s="51">
        <f t="shared" si="24"/>
        <v>48353.1</v>
      </c>
      <c r="N27" s="49">
        <f t="shared" si="21"/>
        <v>8532.9</v>
      </c>
      <c r="O27" s="52">
        <f t="shared" si="22"/>
        <v>56886</v>
      </c>
      <c r="P27" s="73">
        <f t="shared" si="7"/>
        <v>45808.200000000004</v>
      </c>
      <c r="Q27" s="49">
        <f t="shared" si="8"/>
        <v>8083.8</v>
      </c>
      <c r="R27" s="53">
        <f t="shared" si="9"/>
        <v>53892.000000000007</v>
      </c>
      <c r="S27" s="51">
        <f t="shared" si="10"/>
        <v>40718.400000000001</v>
      </c>
      <c r="T27" s="49">
        <f t="shared" si="11"/>
        <v>7185.6</v>
      </c>
      <c r="U27" s="52">
        <f t="shared" si="12"/>
        <v>47904</v>
      </c>
      <c r="V27" s="51">
        <f t="shared" si="13"/>
        <v>35628.6</v>
      </c>
      <c r="W27" s="49">
        <f t="shared" si="14"/>
        <v>6287.4</v>
      </c>
      <c r="X27" s="52">
        <f t="shared" si="15"/>
        <v>41916</v>
      </c>
      <c r="Y27" s="128">
        <f t="shared" si="16"/>
        <v>25449</v>
      </c>
      <c r="Z27" s="128">
        <f t="shared" si="17"/>
        <v>4491</v>
      </c>
      <c r="AA27" s="52">
        <f t="shared" si="18"/>
        <v>29940</v>
      </c>
    </row>
    <row r="28" spans="1:27" ht="14.25" customHeight="1">
      <c r="A28" s="183">
        <v>91</v>
      </c>
      <c r="B28" s="46">
        <v>40695</v>
      </c>
      <c r="C28" s="57">
        <f>'BENEFÍCIOS-SEM JRS E SEM CORREÇ'!C28</f>
        <v>545</v>
      </c>
      <c r="D28" s="97">
        <v>1</v>
      </c>
      <c r="E28" s="60">
        <f t="shared" si="0"/>
        <v>545</v>
      </c>
      <c r="F28" s="59">
        <v>0</v>
      </c>
      <c r="G28" s="60">
        <f t="shared" si="1"/>
        <v>0</v>
      </c>
      <c r="H28" s="57">
        <f t="shared" si="2"/>
        <v>545</v>
      </c>
      <c r="I28" s="108">
        <f t="shared" si="20"/>
        <v>70811</v>
      </c>
      <c r="J28" s="63">
        <f>IF((I28)+K28&gt;N134,N134-K28,(I28))</f>
        <v>50898</v>
      </c>
      <c r="K28" s="63">
        <f t="shared" si="3"/>
        <v>8982</v>
      </c>
      <c r="L28" s="160">
        <f t="shared" si="23"/>
        <v>59880</v>
      </c>
      <c r="M28" s="65">
        <f t="shared" si="24"/>
        <v>48353.1</v>
      </c>
      <c r="N28" s="63">
        <f t="shared" si="21"/>
        <v>8532.9</v>
      </c>
      <c r="O28" s="66">
        <f t="shared" si="22"/>
        <v>56886</v>
      </c>
      <c r="P28" s="63">
        <f t="shared" si="7"/>
        <v>45808.200000000004</v>
      </c>
      <c r="Q28" s="63">
        <f t="shared" si="8"/>
        <v>8083.8</v>
      </c>
      <c r="R28" s="67">
        <f t="shared" si="9"/>
        <v>53892.000000000007</v>
      </c>
      <c r="S28" s="65">
        <f t="shared" si="10"/>
        <v>40718.400000000001</v>
      </c>
      <c r="T28" s="63">
        <f t="shared" si="11"/>
        <v>7185.6</v>
      </c>
      <c r="U28" s="66">
        <f t="shared" si="12"/>
        <v>47904</v>
      </c>
      <c r="V28" s="65">
        <f t="shared" si="13"/>
        <v>35628.6</v>
      </c>
      <c r="W28" s="63">
        <f t="shared" si="14"/>
        <v>6287.4</v>
      </c>
      <c r="X28" s="66">
        <f t="shared" si="15"/>
        <v>41916</v>
      </c>
      <c r="Y28" s="104">
        <f t="shared" si="16"/>
        <v>25449</v>
      </c>
      <c r="Z28" s="104">
        <f t="shared" si="17"/>
        <v>4491</v>
      </c>
      <c r="AA28" s="66">
        <f t="shared" si="18"/>
        <v>29940</v>
      </c>
    </row>
    <row r="29" spans="1:27" ht="14.25" customHeight="1">
      <c r="A29" s="183">
        <v>90</v>
      </c>
      <c r="B29" s="46">
        <v>40725</v>
      </c>
      <c r="C29" s="57">
        <f>'BENEFÍCIOS-SEM JRS E SEM CORREÇ'!C29</f>
        <v>545</v>
      </c>
      <c r="D29" s="97">
        <v>1</v>
      </c>
      <c r="E29" s="70">
        <f>C29*D29</f>
        <v>545</v>
      </c>
      <c r="F29" s="59">
        <v>0</v>
      </c>
      <c r="G29" s="70">
        <f t="shared" si="1"/>
        <v>0</v>
      </c>
      <c r="H29" s="68">
        <f t="shared" si="2"/>
        <v>545</v>
      </c>
      <c r="I29" s="109">
        <f t="shared" si="20"/>
        <v>70266</v>
      </c>
      <c r="J29" s="49">
        <f>IF((I29)+K29&gt;N134,N134-K29,(I29))</f>
        <v>50898</v>
      </c>
      <c r="K29" s="49">
        <f t="shared" si="3"/>
        <v>8982</v>
      </c>
      <c r="L29" s="159">
        <f t="shared" si="23"/>
        <v>59880</v>
      </c>
      <c r="M29" s="51">
        <f t="shared" si="24"/>
        <v>48353.1</v>
      </c>
      <c r="N29" s="49">
        <f t="shared" si="21"/>
        <v>8532.9</v>
      </c>
      <c r="O29" s="52">
        <f t="shared" si="22"/>
        <v>56886</v>
      </c>
      <c r="P29" s="73">
        <f t="shared" si="7"/>
        <v>45808.200000000004</v>
      </c>
      <c r="Q29" s="49">
        <f t="shared" si="8"/>
        <v>8083.8</v>
      </c>
      <c r="R29" s="53">
        <f t="shared" si="9"/>
        <v>53892.000000000007</v>
      </c>
      <c r="S29" s="51">
        <f t="shared" si="10"/>
        <v>40718.400000000001</v>
      </c>
      <c r="T29" s="49">
        <f t="shared" si="11"/>
        <v>7185.6</v>
      </c>
      <c r="U29" s="52">
        <f t="shared" si="12"/>
        <v>47904</v>
      </c>
      <c r="V29" s="51">
        <f t="shared" si="13"/>
        <v>35628.6</v>
      </c>
      <c r="W29" s="49">
        <f t="shared" si="14"/>
        <v>6287.4</v>
      </c>
      <c r="X29" s="52">
        <f t="shared" si="15"/>
        <v>41916</v>
      </c>
      <c r="Y29" s="128">
        <f t="shared" si="16"/>
        <v>25449</v>
      </c>
      <c r="Z29" s="128">
        <f t="shared" si="17"/>
        <v>4491</v>
      </c>
      <c r="AA29" s="52">
        <f t="shared" si="18"/>
        <v>29940</v>
      </c>
    </row>
    <row r="30" spans="1:27" ht="14.25" customHeight="1">
      <c r="A30" s="183">
        <v>89</v>
      </c>
      <c r="B30" s="56">
        <v>40756</v>
      </c>
      <c r="C30" s="57">
        <f>'BENEFÍCIOS-SEM JRS E SEM CORREÇ'!C30</f>
        <v>545</v>
      </c>
      <c r="D30" s="97">
        <v>1</v>
      </c>
      <c r="E30" s="60">
        <f t="shared" si="0"/>
        <v>545</v>
      </c>
      <c r="F30" s="59">
        <v>0</v>
      </c>
      <c r="G30" s="60">
        <f t="shared" si="1"/>
        <v>0</v>
      </c>
      <c r="H30" s="57">
        <f t="shared" si="2"/>
        <v>545</v>
      </c>
      <c r="I30" s="108">
        <f t="shared" si="20"/>
        <v>69721</v>
      </c>
      <c r="J30" s="63">
        <f>IF((I30)+K30&gt;N134,N134-K30,(I30))</f>
        <v>50898</v>
      </c>
      <c r="K30" s="63">
        <f t="shared" si="3"/>
        <v>8982</v>
      </c>
      <c r="L30" s="160">
        <f t="shared" si="23"/>
        <v>59880</v>
      </c>
      <c r="M30" s="65">
        <f t="shared" si="24"/>
        <v>48353.1</v>
      </c>
      <c r="N30" s="63">
        <f t="shared" si="21"/>
        <v>8532.9</v>
      </c>
      <c r="O30" s="66">
        <f t="shared" si="22"/>
        <v>56886</v>
      </c>
      <c r="P30" s="63">
        <f>J30*$P$9</f>
        <v>45808.200000000004</v>
      </c>
      <c r="Q30" s="63">
        <f t="shared" si="8"/>
        <v>8083.8</v>
      </c>
      <c r="R30" s="67">
        <f t="shared" si="9"/>
        <v>53892.000000000007</v>
      </c>
      <c r="S30" s="65">
        <f t="shared" si="10"/>
        <v>40718.400000000001</v>
      </c>
      <c r="T30" s="63">
        <f t="shared" si="11"/>
        <v>7185.6</v>
      </c>
      <c r="U30" s="66">
        <f t="shared" si="12"/>
        <v>47904</v>
      </c>
      <c r="V30" s="65">
        <f t="shared" si="13"/>
        <v>35628.6</v>
      </c>
      <c r="W30" s="63">
        <f t="shared" si="14"/>
        <v>6287.4</v>
      </c>
      <c r="X30" s="66">
        <f t="shared" si="15"/>
        <v>41916</v>
      </c>
      <c r="Y30" s="104">
        <f t="shared" si="16"/>
        <v>25449</v>
      </c>
      <c r="Z30" s="104">
        <f t="shared" si="17"/>
        <v>4491</v>
      </c>
      <c r="AA30" s="66">
        <f t="shared" si="18"/>
        <v>29940</v>
      </c>
    </row>
    <row r="31" spans="1:27" ht="14.25" customHeight="1">
      <c r="A31" s="183">
        <v>88</v>
      </c>
      <c r="B31" s="46">
        <v>40787</v>
      </c>
      <c r="C31" s="57">
        <f>'BENEFÍCIOS-SEM JRS E SEM CORREÇ'!C31</f>
        <v>545</v>
      </c>
      <c r="D31" s="97">
        <v>1</v>
      </c>
      <c r="E31" s="70">
        <f t="shared" si="0"/>
        <v>545</v>
      </c>
      <c r="F31" s="59">
        <v>0</v>
      </c>
      <c r="G31" s="70">
        <f t="shared" si="1"/>
        <v>0</v>
      </c>
      <c r="H31" s="68">
        <f t="shared" si="2"/>
        <v>545</v>
      </c>
      <c r="I31" s="109">
        <f t="shared" si="20"/>
        <v>69176</v>
      </c>
      <c r="J31" s="49">
        <f>IF((I31)+K31&gt;N134,N134-K31,(I31))</f>
        <v>50898</v>
      </c>
      <c r="K31" s="49">
        <f t="shared" si="3"/>
        <v>8982</v>
      </c>
      <c r="L31" s="159">
        <f t="shared" si="23"/>
        <v>59880</v>
      </c>
      <c r="M31" s="51">
        <f t="shared" si="24"/>
        <v>48353.1</v>
      </c>
      <c r="N31" s="49">
        <f t="shared" si="21"/>
        <v>8532.9</v>
      </c>
      <c r="O31" s="52">
        <f t="shared" si="22"/>
        <v>56886</v>
      </c>
      <c r="P31" s="73">
        <f>J31*$P$9</f>
        <v>45808.200000000004</v>
      </c>
      <c r="Q31" s="49">
        <f t="shared" si="8"/>
        <v>8083.8</v>
      </c>
      <c r="R31" s="53">
        <f t="shared" si="9"/>
        <v>53892.000000000007</v>
      </c>
      <c r="S31" s="51">
        <f t="shared" si="10"/>
        <v>40718.400000000001</v>
      </c>
      <c r="T31" s="49">
        <f t="shared" si="11"/>
        <v>7185.6</v>
      </c>
      <c r="U31" s="52">
        <f t="shared" si="12"/>
        <v>47904</v>
      </c>
      <c r="V31" s="51">
        <f t="shared" si="13"/>
        <v>35628.6</v>
      </c>
      <c r="W31" s="49">
        <f t="shared" si="14"/>
        <v>6287.4</v>
      </c>
      <c r="X31" s="52">
        <f t="shared" si="15"/>
        <v>41916</v>
      </c>
      <c r="Y31" s="128">
        <f t="shared" si="16"/>
        <v>25449</v>
      </c>
      <c r="Z31" s="128">
        <f t="shared" si="17"/>
        <v>4491</v>
      </c>
      <c r="AA31" s="52">
        <f t="shared" si="18"/>
        <v>29940</v>
      </c>
    </row>
    <row r="32" spans="1:27" ht="14.25" customHeight="1">
      <c r="A32" s="183">
        <v>87</v>
      </c>
      <c r="B32" s="46">
        <v>40817</v>
      </c>
      <c r="C32" s="57">
        <f>'BENEFÍCIOS-SEM JRS E SEM CORREÇ'!C32</f>
        <v>545</v>
      </c>
      <c r="D32" s="97">
        <v>1</v>
      </c>
      <c r="E32" s="60">
        <f t="shared" si="0"/>
        <v>545</v>
      </c>
      <c r="F32" s="59">
        <v>0</v>
      </c>
      <c r="G32" s="60">
        <f t="shared" si="1"/>
        <v>0</v>
      </c>
      <c r="H32" s="57">
        <f t="shared" si="2"/>
        <v>545</v>
      </c>
      <c r="I32" s="108">
        <f t="shared" si="20"/>
        <v>68631</v>
      </c>
      <c r="J32" s="63">
        <f>IF((I32)+K32&gt;N134,N134-K32,(I32))</f>
        <v>50898</v>
      </c>
      <c r="K32" s="63">
        <f t="shared" si="3"/>
        <v>8982</v>
      </c>
      <c r="L32" s="160">
        <f t="shared" si="23"/>
        <v>59880</v>
      </c>
      <c r="M32" s="65">
        <f t="shared" si="24"/>
        <v>48353.1</v>
      </c>
      <c r="N32" s="63">
        <f t="shared" si="21"/>
        <v>8532.9</v>
      </c>
      <c r="O32" s="66">
        <f t="shared" si="22"/>
        <v>56886</v>
      </c>
      <c r="P32" s="63">
        <f t="shared" ref="P32:P49" si="25">J32*$P$9</f>
        <v>45808.200000000004</v>
      </c>
      <c r="Q32" s="63">
        <f t="shared" si="8"/>
        <v>8083.8</v>
      </c>
      <c r="R32" s="67">
        <f t="shared" si="9"/>
        <v>53892.000000000007</v>
      </c>
      <c r="S32" s="65">
        <f t="shared" si="10"/>
        <v>40718.400000000001</v>
      </c>
      <c r="T32" s="63">
        <f t="shared" si="11"/>
        <v>7185.6</v>
      </c>
      <c r="U32" s="66">
        <f t="shared" si="12"/>
        <v>47904</v>
      </c>
      <c r="V32" s="65">
        <f t="shared" si="13"/>
        <v>35628.6</v>
      </c>
      <c r="W32" s="63">
        <f t="shared" si="14"/>
        <v>6287.4</v>
      </c>
      <c r="X32" s="66">
        <f t="shared" si="15"/>
        <v>41916</v>
      </c>
      <c r="Y32" s="104">
        <f t="shared" si="16"/>
        <v>25449</v>
      </c>
      <c r="Z32" s="104">
        <f t="shared" si="17"/>
        <v>4491</v>
      </c>
      <c r="AA32" s="66">
        <f t="shared" si="18"/>
        <v>29940</v>
      </c>
    </row>
    <row r="33" spans="1:27" ht="14.25" customHeight="1">
      <c r="A33" s="183">
        <v>86</v>
      </c>
      <c r="B33" s="56">
        <v>40848</v>
      </c>
      <c r="C33" s="57">
        <f>'BENEFÍCIOS-SEM JRS E SEM CORREÇ'!C33</f>
        <v>545</v>
      </c>
      <c r="D33" s="97">
        <v>1</v>
      </c>
      <c r="E33" s="70">
        <f t="shared" si="0"/>
        <v>545</v>
      </c>
      <c r="F33" s="59">
        <v>0</v>
      </c>
      <c r="G33" s="70">
        <f t="shared" si="1"/>
        <v>0</v>
      </c>
      <c r="H33" s="68">
        <f t="shared" si="2"/>
        <v>545</v>
      </c>
      <c r="I33" s="109">
        <f t="shared" si="20"/>
        <v>68086</v>
      </c>
      <c r="J33" s="49">
        <f>IF((I33)+K33&gt;N134,N134-K33,(I33))</f>
        <v>50898</v>
      </c>
      <c r="K33" s="49">
        <f t="shared" si="3"/>
        <v>8982</v>
      </c>
      <c r="L33" s="159">
        <f t="shared" si="23"/>
        <v>59880</v>
      </c>
      <c r="M33" s="51">
        <f t="shared" si="24"/>
        <v>48353.1</v>
      </c>
      <c r="N33" s="49">
        <f t="shared" si="21"/>
        <v>8532.9</v>
      </c>
      <c r="O33" s="52">
        <f t="shared" si="22"/>
        <v>56886</v>
      </c>
      <c r="P33" s="73">
        <f t="shared" si="25"/>
        <v>45808.200000000004</v>
      </c>
      <c r="Q33" s="49">
        <f t="shared" si="8"/>
        <v>8083.8</v>
      </c>
      <c r="R33" s="53">
        <f t="shared" si="9"/>
        <v>53892.000000000007</v>
      </c>
      <c r="S33" s="51">
        <f t="shared" si="10"/>
        <v>40718.400000000001</v>
      </c>
      <c r="T33" s="49">
        <f t="shared" si="11"/>
        <v>7185.6</v>
      </c>
      <c r="U33" s="52">
        <f t="shared" si="12"/>
        <v>47904</v>
      </c>
      <c r="V33" s="51">
        <f t="shared" si="13"/>
        <v>35628.6</v>
      </c>
      <c r="W33" s="49">
        <f t="shared" si="14"/>
        <v>6287.4</v>
      </c>
      <c r="X33" s="52">
        <f t="shared" si="15"/>
        <v>41916</v>
      </c>
      <c r="Y33" s="128">
        <f t="shared" si="16"/>
        <v>25449</v>
      </c>
      <c r="Z33" s="128">
        <f t="shared" si="17"/>
        <v>4491</v>
      </c>
      <c r="AA33" s="52">
        <f t="shared" si="18"/>
        <v>29940</v>
      </c>
    </row>
    <row r="34" spans="1:27" ht="14.25" customHeight="1">
      <c r="A34" s="183">
        <v>85</v>
      </c>
      <c r="B34" s="46">
        <v>40878</v>
      </c>
      <c r="C34" s="57">
        <f>C33</f>
        <v>545</v>
      </c>
      <c r="D34" s="97">
        <v>1</v>
      </c>
      <c r="E34" s="60">
        <f t="shared" si="0"/>
        <v>545</v>
      </c>
      <c r="F34" s="59">
        <v>0</v>
      </c>
      <c r="G34" s="60">
        <f t="shared" si="1"/>
        <v>0</v>
      </c>
      <c r="H34" s="57">
        <f t="shared" si="2"/>
        <v>545</v>
      </c>
      <c r="I34" s="108">
        <f t="shared" si="20"/>
        <v>67541</v>
      </c>
      <c r="J34" s="63">
        <f>IF((I34)+K34&gt;N134,N134-K34,(I34))</f>
        <v>50898</v>
      </c>
      <c r="K34" s="63">
        <f t="shared" si="3"/>
        <v>8982</v>
      </c>
      <c r="L34" s="160">
        <f t="shared" si="23"/>
        <v>59880</v>
      </c>
      <c r="M34" s="65">
        <f t="shared" si="24"/>
        <v>48353.1</v>
      </c>
      <c r="N34" s="63">
        <f t="shared" si="21"/>
        <v>8532.9</v>
      </c>
      <c r="O34" s="66">
        <f t="shared" si="22"/>
        <v>56886</v>
      </c>
      <c r="P34" s="63">
        <f t="shared" si="25"/>
        <v>45808.200000000004</v>
      </c>
      <c r="Q34" s="63">
        <f t="shared" si="8"/>
        <v>8083.8</v>
      </c>
      <c r="R34" s="67">
        <f t="shared" si="9"/>
        <v>53892.000000000007</v>
      </c>
      <c r="S34" s="65">
        <f t="shared" si="10"/>
        <v>40718.400000000001</v>
      </c>
      <c r="T34" s="63">
        <f t="shared" si="11"/>
        <v>7185.6</v>
      </c>
      <c r="U34" s="66">
        <f t="shared" si="12"/>
        <v>47904</v>
      </c>
      <c r="V34" s="65">
        <f t="shared" si="13"/>
        <v>35628.6</v>
      </c>
      <c r="W34" s="63">
        <f t="shared" si="14"/>
        <v>6287.4</v>
      </c>
      <c r="X34" s="66">
        <f t="shared" si="15"/>
        <v>41916</v>
      </c>
      <c r="Y34" s="104">
        <f t="shared" si="16"/>
        <v>25449</v>
      </c>
      <c r="Z34" s="104">
        <f t="shared" si="17"/>
        <v>4491</v>
      </c>
      <c r="AA34" s="66">
        <f t="shared" si="18"/>
        <v>29940</v>
      </c>
    </row>
    <row r="35" spans="1:27" ht="14.25" customHeight="1">
      <c r="A35" s="183">
        <v>84</v>
      </c>
      <c r="B35" s="46">
        <v>40909</v>
      </c>
      <c r="C35" s="57">
        <f>'BENEFÍCIOS-SEM JRS E SEM CORREÇ'!C35</f>
        <v>622</v>
      </c>
      <c r="D35" s="97">
        <v>1</v>
      </c>
      <c r="E35" s="70">
        <f t="shared" si="0"/>
        <v>622</v>
      </c>
      <c r="F35" s="59">
        <v>0</v>
      </c>
      <c r="G35" s="70">
        <f t="shared" si="1"/>
        <v>0</v>
      </c>
      <c r="H35" s="68">
        <f t="shared" si="2"/>
        <v>622</v>
      </c>
      <c r="I35" s="109">
        <f t="shared" si="20"/>
        <v>66996</v>
      </c>
      <c r="J35" s="49">
        <f>IF((I35)+K35&gt;N134,N134-K35,(I35))</f>
        <v>50898</v>
      </c>
      <c r="K35" s="49">
        <f t="shared" si="3"/>
        <v>8982</v>
      </c>
      <c r="L35" s="159">
        <f t="shared" si="23"/>
        <v>59880</v>
      </c>
      <c r="M35" s="51">
        <f t="shared" si="24"/>
        <v>48353.1</v>
      </c>
      <c r="N35" s="49">
        <f t="shared" si="21"/>
        <v>8532.9</v>
      </c>
      <c r="O35" s="52">
        <f t="shared" si="22"/>
        <v>56886</v>
      </c>
      <c r="P35" s="73">
        <f t="shared" si="25"/>
        <v>45808.200000000004</v>
      </c>
      <c r="Q35" s="49">
        <f t="shared" si="8"/>
        <v>8083.8</v>
      </c>
      <c r="R35" s="53">
        <f t="shared" si="9"/>
        <v>53892.000000000007</v>
      </c>
      <c r="S35" s="51">
        <f t="shared" si="10"/>
        <v>40718.400000000001</v>
      </c>
      <c r="T35" s="49">
        <f t="shared" si="11"/>
        <v>7185.6</v>
      </c>
      <c r="U35" s="52">
        <f t="shared" si="12"/>
        <v>47904</v>
      </c>
      <c r="V35" s="51">
        <f t="shared" si="13"/>
        <v>35628.6</v>
      </c>
      <c r="W35" s="49">
        <f t="shared" si="14"/>
        <v>6287.4</v>
      </c>
      <c r="X35" s="52">
        <f t="shared" si="15"/>
        <v>41916</v>
      </c>
      <c r="Y35" s="128">
        <f t="shared" si="16"/>
        <v>25449</v>
      </c>
      <c r="Z35" s="128">
        <f t="shared" si="17"/>
        <v>4491</v>
      </c>
      <c r="AA35" s="52">
        <f t="shared" si="18"/>
        <v>29940</v>
      </c>
    </row>
    <row r="36" spans="1:27" ht="14.25" customHeight="1">
      <c r="A36" s="183">
        <v>83</v>
      </c>
      <c r="B36" s="56">
        <v>40940</v>
      </c>
      <c r="C36" s="57">
        <f>'BENEFÍCIOS-SEM JRS E SEM CORREÇ'!C36</f>
        <v>622</v>
      </c>
      <c r="D36" s="97">
        <v>1</v>
      </c>
      <c r="E36" s="60">
        <f t="shared" si="0"/>
        <v>622</v>
      </c>
      <c r="F36" s="59">
        <v>0</v>
      </c>
      <c r="G36" s="60">
        <f t="shared" si="1"/>
        <v>0</v>
      </c>
      <c r="H36" s="57">
        <f t="shared" si="2"/>
        <v>622</v>
      </c>
      <c r="I36" s="108">
        <f t="shared" si="20"/>
        <v>66374</v>
      </c>
      <c r="J36" s="63">
        <f>IF((I36)+K36&gt;N134,N134-K36,(I36))</f>
        <v>50898</v>
      </c>
      <c r="K36" s="63">
        <f t="shared" si="3"/>
        <v>8982</v>
      </c>
      <c r="L36" s="160">
        <f t="shared" si="23"/>
        <v>59880</v>
      </c>
      <c r="M36" s="65">
        <f t="shared" si="24"/>
        <v>48353.1</v>
      </c>
      <c r="N36" s="63">
        <f t="shared" si="21"/>
        <v>8532.9</v>
      </c>
      <c r="O36" s="66">
        <f t="shared" si="22"/>
        <v>56886</v>
      </c>
      <c r="P36" s="63">
        <f t="shared" si="25"/>
        <v>45808.200000000004</v>
      </c>
      <c r="Q36" s="63">
        <f t="shared" si="8"/>
        <v>8083.8</v>
      </c>
      <c r="R36" s="67">
        <f t="shared" si="9"/>
        <v>53892.000000000007</v>
      </c>
      <c r="S36" s="65">
        <f t="shared" si="10"/>
        <v>40718.400000000001</v>
      </c>
      <c r="T36" s="63">
        <f t="shared" si="11"/>
        <v>7185.6</v>
      </c>
      <c r="U36" s="66">
        <f t="shared" si="12"/>
        <v>47904</v>
      </c>
      <c r="V36" s="65">
        <f t="shared" si="13"/>
        <v>35628.6</v>
      </c>
      <c r="W36" s="63">
        <f t="shared" si="14"/>
        <v>6287.4</v>
      </c>
      <c r="X36" s="66">
        <f t="shared" si="15"/>
        <v>41916</v>
      </c>
      <c r="Y36" s="104">
        <f t="shared" si="16"/>
        <v>25449</v>
      </c>
      <c r="Z36" s="104">
        <f t="shared" si="17"/>
        <v>4491</v>
      </c>
      <c r="AA36" s="66">
        <f t="shared" si="18"/>
        <v>29940</v>
      </c>
    </row>
    <row r="37" spans="1:27" ht="14.25" customHeight="1">
      <c r="A37" s="183">
        <v>82</v>
      </c>
      <c r="B37" s="46">
        <v>40969</v>
      </c>
      <c r="C37" s="57">
        <f>'BENEFÍCIOS-SEM JRS E SEM CORREÇ'!C37</f>
        <v>622</v>
      </c>
      <c r="D37" s="97">
        <v>1</v>
      </c>
      <c r="E37" s="70">
        <f t="shared" si="0"/>
        <v>622</v>
      </c>
      <c r="F37" s="59">
        <v>0</v>
      </c>
      <c r="G37" s="70">
        <f t="shared" si="1"/>
        <v>0</v>
      </c>
      <c r="H37" s="68">
        <f t="shared" si="2"/>
        <v>622</v>
      </c>
      <c r="I37" s="109">
        <f t="shared" si="20"/>
        <v>65752</v>
      </c>
      <c r="J37" s="49">
        <f>IF((I37)+K37&gt;N134,N134-K37,(I37))</f>
        <v>50898</v>
      </c>
      <c r="K37" s="73">
        <f t="shared" si="3"/>
        <v>8982</v>
      </c>
      <c r="L37" s="161">
        <f t="shared" si="23"/>
        <v>59880</v>
      </c>
      <c r="M37" s="51">
        <f t="shared" si="24"/>
        <v>48353.1</v>
      </c>
      <c r="N37" s="49">
        <f t="shared" si="21"/>
        <v>8532.9</v>
      </c>
      <c r="O37" s="52">
        <f t="shared" si="22"/>
        <v>56886</v>
      </c>
      <c r="P37" s="73">
        <f t="shared" si="25"/>
        <v>45808.200000000004</v>
      </c>
      <c r="Q37" s="49">
        <f t="shared" si="8"/>
        <v>8083.8</v>
      </c>
      <c r="R37" s="53">
        <f>P37+Q37</f>
        <v>53892.000000000007</v>
      </c>
      <c r="S37" s="51">
        <f t="shared" si="10"/>
        <v>40718.400000000001</v>
      </c>
      <c r="T37" s="49">
        <f t="shared" si="11"/>
        <v>7185.6</v>
      </c>
      <c r="U37" s="52">
        <f t="shared" si="12"/>
        <v>47904</v>
      </c>
      <c r="V37" s="51">
        <f t="shared" si="13"/>
        <v>35628.6</v>
      </c>
      <c r="W37" s="49">
        <f t="shared" si="14"/>
        <v>6287.4</v>
      </c>
      <c r="X37" s="52">
        <f t="shared" si="15"/>
        <v>41916</v>
      </c>
      <c r="Y37" s="128">
        <f t="shared" si="16"/>
        <v>25449</v>
      </c>
      <c r="Z37" s="128">
        <f t="shared" si="17"/>
        <v>4491</v>
      </c>
      <c r="AA37" s="52">
        <f t="shared" si="18"/>
        <v>29940</v>
      </c>
    </row>
    <row r="38" spans="1:27" ht="14.25" customHeight="1">
      <c r="A38" s="183">
        <v>81</v>
      </c>
      <c r="B38" s="46">
        <v>41000</v>
      </c>
      <c r="C38" s="57">
        <f>'BENEFÍCIOS-SEM JRS E SEM CORREÇ'!C38</f>
        <v>622</v>
      </c>
      <c r="D38" s="97">
        <v>1</v>
      </c>
      <c r="E38" s="60">
        <f t="shared" si="0"/>
        <v>622</v>
      </c>
      <c r="F38" s="59">
        <v>0</v>
      </c>
      <c r="G38" s="60">
        <f t="shared" si="1"/>
        <v>0</v>
      </c>
      <c r="H38" s="57">
        <f t="shared" si="2"/>
        <v>622</v>
      </c>
      <c r="I38" s="108">
        <f t="shared" si="20"/>
        <v>65130</v>
      </c>
      <c r="J38" s="63">
        <f>IF((I38)+K38&gt;N134,N134-K38,(I38))</f>
        <v>50898</v>
      </c>
      <c r="K38" s="63">
        <f t="shared" ref="K38:K69" si="26">H$134</f>
        <v>8982</v>
      </c>
      <c r="L38" s="162">
        <f t="shared" ref="L38:L69" si="27">J38+K38</f>
        <v>59880</v>
      </c>
      <c r="M38" s="65">
        <f t="shared" si="24"/>
        <v>48353.1</v>
      </c>
      <c r="N38" s="63">
        <f t="shared" si="21"/>
        <v>8532.9</v>
      </c>
      <c r="O38" s="66">
        <f t="shared" si="22"/>
        <v>56886</v>
      </c>
      <c r="P38" s="63">
        <f>J38*$P$9</f>
        <v>45808.200000000004</v>
      </c>
      <c r="Q38" s="63">
        <f t="shared" si="8"/>
        <v>8083.8</v>
      </c>
      <c r="R38" s="67">
        <f t="shared" ref="R38:R53" si="28">P38+Q38</f>
        <v>53892.000000000007</v>
      </c>
      <c r="S38" s="65">
        <f t="shared" si="10"/>
        <v>40718.400000000001</v>
      </c>
      <c r="T38" s="63">
        <f t="shared" si="11"/>
        <v>7185.6</v>
      </c>
      <c r="U38" s="66">
        <f t="shared" si="12"/>
        <v>47904</v>
      </c>
      <c r="V38" s="65">
        <f t="shared" si="13"/>
        <v>35628.6</v>
      </c>
      <c r="W38" s="63">
        <f t="shared" si="14"/>
        <v>6287.4</v>
      </c>
      <c r="X38" s="66">
        <f t="shared" si="15"/>
        <v>41916</v>
      </c>
      <c r="Y38" s="104">
        <f t="shared" si="16"/>
        <v>25449</v>
      </c>
      <c r="Z38" s="104">
        <f t="shared" si="17"/>
        <v>4491</v>
      </c>
      <c r="AA38" s="66">
        <f t="shared" si="18"/>
        <v>29940</v>
      </c>
    </row>
    <row r="39" spans="1:27" ht="14.25" customHeight="1">
      <c r="A39" s="183">
        <v>80</v>
      </c>
      <c r="B39" s="56">
        <v>41030</v>
      </c>
      <c r="C39" s="57">
        <f>'BENEFÍCIOS-SEM JRS E SEM CORREÇ'!C39</f>
        <v>622</v>
      </c>
      <c r="D39" s="97">
        <v>1</v>
      </c>
      <c r="E39" s="70">
        <f t="shared" si="0"/>
        <v>622</v>
      </c>
      <c r="F39" s="59">
        <v>0</v>
      </c>
      <c r="G39" s="70">
        <f t="shared" si="1"/>
        <v>0</v>
      </c>
      <c r="H39" s="68">
        <f t="shared" si="2"/>
        <v>622</v>
      </c>
      <c r="I39" s="109">
        <f t="shared" si="20"/>
        <v>64508</v>
      </c>
      <c r="J39" s="49">
        <f>IF((I39)+K39&gt;N134,N134-K39,(I39))</f>
        <v>50898</v>
      </c>
      <c r="K39" s="49">
        <f t="shared" si="26"/>
        <v>8982</v>
      </c>
      <c r="L39" s="159">
        <f t="shared" si="27"/>
        <v>59880</v>
      </c>
      <c r="M39" s="51">
        <f t="shared" si="24"/>
        <v>48353.1</v>
      </c>
      <c r="N39" s="49">
        <f t="shared" si="21"/>
        <v>8532.9</v>
      </c>
      <c r="O39" s="52">
        <f t="shared" si="22"/>
        <v>56886</v>
      </c>
      <c r="P39" s="73">
        <f t="shared" si="25"/>
        <v>45808.200000000004</v>
      </c>
      <c r="Q39" s="49">
        <f t="shared" si="8"/>
        <v>8083.8</v>
      </c>
      <c r="R39" s="53">
        <f t="shared" si="28"/>
        <v>53892.000000000007</v>
      </c>
      <c r="S39" s="51">
        <f t="shared" si="10"/>
        <v>40718.400000000001</v>
      </c>
      <c r="T39" s="49">
        <f t="shared" si="11"/>
        <v>7185.6</v>
      </c>
      <c r="U39" s="52">
        <f t="shared" si="12"/>
        <v>47904</v>
      </c>
      <c r="V39" s="51">
        <f t="shared" si="13"/>
        <v>35628.6</v>
      </c>
      <c r="W39" s="49">
        <f t="shared" si="14"/>
        <v>6287.4</v>
      </c>
      <c r="X39" s="52">
        <f t="shared" si="15"/>
        <v>41916</v>
      </c>
      <c r="Y39" s="128">
        <f t="shared" si="16"/>
        <v>25449</v>
      </c>
      <c r="Z39" s="128">
        <f t="shared" si="17"/>
        <v>4491</v>
      </c>
      <c r="AA39" s="52">
        <f t="shared" si="18"/>
        <v>29940</v>
      </c>
    </row>
    <row r="40" spans="1:27" ht="14.25" customHeight="1">
      <c r="A40" s="183">
        <v>79</v>
      </c>
      <c r="B40" s="46">
        <v>41061</v>
      </c>
      <c r="C40" s="57">
        <f>'BENEFÍCIOS-SEM JRS E SEM CORREÇ'!C40</f>
        <v>622</v>
      </c>
      <c r="D40" s="97">
        <v>1</v>
      </c>
      <c r="E40" s="60">
        <f t="shared" si="0"/>
        <v>622</v>
      </c>
      <c r="F40" s="59">
        <v>0</v>
      </c>
      <c r="G40" s="60">
        <f t="shared" si="1"/>
        <v>0</v>
      </c>
      <c r="H40" s="57">
        <f t="shared" si="2"/>
        <v>622</v>
      </c>
      <c r="I40" s="108">
        <f t="shared" si="20"/>
        <v>63886</v>
      </c>
      <c r="J40" s="63">
        <f>IF((I40)+K40&gt;N134,N134-K40,(I40))</f>
        <v>50898</v>
      </c>
      <c r="K40" s="63">
        <f t="shared" si="26"/>
        <v>8982</v>
      </c>
      <c r="L40" s="162">
        <f t="shared" si="27"/>
        <v>59880</v>
      </c>
      <c r="M40" s="65">
        <f t="shared" si="24"/>
        <v>48353.1</v>
      </c>
      <c r="N40" s="63">
        <f t="shared" si="21"/>
        <v>8532.9</v>
      </c>
      <c r="O40" s="66">
        <f t="shared" si="22"/>
        <v>56886</v>
      </c>
      <c r="P40" s="63">
        <f t="shared" si="25"/>
        <v>45808.200000000004</v>
      </c>
      <c r="Q40" s="63">
        <f t="shared" si="8"/>
        <v>8083.8</v>
      </c>
      <c r="R40" s="67">
        <f t="shared" si="28"/>
        <v>53892.000000000007</v>
      </c>
      <c r="S40" s="65">
        <f t="shared" si="10"/>
        <v>40718.400000000001</v>
      </c>
      <c r="T40" s="63">
        <f t="shared" si="11"/>
        <v>7185.6</v>
      </c>
      <c r="U40" s="66">
        <f t="shared" si="12"/>
        <v>47904</v>
      </c>
      <c r="V40" s="65">
        <f t="shared" si="13"/>
        <v>35628.6</v>
      </c>
      <c r="W40" s="63">
        <f t="shared" si="14"/>
        <v>6287.4</v>
      </c>
      <c r="X40" s="66">
        <f t="shared" si="15"/>
        <v>41916</v>
      </c>
      <c r="Y40" s="104">
        <f t="shared" si="16"/>
        <v>25449</v>
      </c>
      <c r="Z40" s="104">
        <f t="shared" si="17"/>
        <v>4491</v>
      </c>
      <c r="AA40" s="66">
        <f t="shared" si="18"/>
        <v>29940</v>
      </c>
    </row>
    <row r="41" spans="1:27" ht="14.25" customHeight="1">
      <c r="A41" s="183">
        <v>78</v>
      </c>
      <c r="B41" s="46">
        <v>41091</v>
      </c>
      <c r="C41" s="57">
        <f>'BENEFÍCIOS-SEM JRS E SEM CORREÇ'!C41</f>
        <v>622</v>
      </c>
      <c r="D41" s="97">
        <v>1</v>
      </c>
      <c r="E41" s="70">
        <f t="shared" si="0"/>
        <v>622</v>
      </c>
      <c r="F41" s="59">
        <v>0</v>
      </c>
      <c r="G41" s="70">
        <f t="shared" si="1"/>
        <v>0</v>
      </c>
      <c r="H41" s="68">
        <f t="shared" si="2"/>
        <v>622</v>
      </c>
      <c r="I41" s="109">
        <f t="shared" si="20"/>
        <v>63264</v>
      </c>
      <c r="J41" s="49">
        <f>IF((I41)+K41&gt;N134,N134-K41,(I41))</f>
        <v>50898</v>
      </c>
      <c r="K41" s="49">
        <f t="shared" si="26"/>
        <v>8982</v>
      </c>
      <c r="L41" s="159">
        <f t="shared" si="27"/>
        <v>59880</v>
      </c>
      <c r="M41" s="51">
        <f t="shared" si="24"/>
        <v>48353.1</v>
      </c>
      <c r="N41" s="49">
        <f t="shared" si="21"/>
        <v>8532.9</v>
      </c>
      <c r="O41" s="52">
        <f t="shared" si="22"/>
        <v>56886</v>
      </c>
      <c r="P41" s="73">
        <f t="shared" si="25"/>
        <v>45808.200000000004</v>
      </c>
      <c r="Q41" s="49">
        <f t="shared" si="8"/>
        <v>8083.8</v>
      </c>
      <c r="R41" s="53">
        <f t="shared" si="28"/>
        <v>53892.000000000007</v>
      </c>
      <c r="S41" s="51">
        <f t="shared" si="10"/>
        <v>40718.400000000001</v>
      </c>
      <c r="T41" s="49">
        <f t="shared" si="11"/>
        <v>7185.6</v>
      </c>
      <c r="U41" s="52">
        <f t="shared" si="12"/>
        <v>47904</v>
      </c>
      <c r="V41" s="51">
        <f t="shared" si="13"/>
        <v>35628.6</v>
      </c>
      <c r="W41" s="49">
        <f t="shared" si="14"/>
        <v>6287.4</v>
      </c>
      <c r="X41" s="52">
        <f t="shared" si="15"/>
        <v>41916</v>
      </c>
      <c r="Y41" s="128">
        <f t="shared" si="16"/>
        <v>25449</v>
      </c>
      <c r="Z41" s="128">
        <f t="shared" si="17"/>
        <v>4491</v>
      </c>
      <c r="AA41" s="52">
        <f t="shared" si="18"/>
        <v>29940</v>
      </c>
    </row>
    <row r="42" spans="1:27" ht="14.25" customHeight="1">
      <c r="A42" s="183">
        <v>77</v>
      </c>
      <c r="B42" s="56">
        <v>41122</v>
      </c>
      <c r="C42" s="57">
        <f>'BENEFÍCIOS-SEM JRS E SEM CORREÇ'!C42</f>
        <v>622</v>
      </c>
      <c r="D42" s="97">
        <v>1</v>
      </c>
      <c r="E42" s="60">
        <f t="shared" si="0"/>
        <v>622</v>
      </c>
      <c r="F42" s="59">
        <v>0</v>
      </c>
      <c r="G42" s="60">
        <f t="shared" si="1"/>
        <v>0</v>
      </c>
      <c r="H42" s="57">
        <f t="shared" si="2"/>
        <v>622</v>
      </c>
      <c r="I42" s="108">
        <f t="shared" si="20"/>
        <v>62642</v>
      </c>
      <c r="J42" s="63">
        <f>IF((I42)+K42&gt;N134,N134-K42,(I42))</f>
        <v>50898</v>
      </c>
      <c r="K42" s="63">
        <f t="shared" si="26"/>
        <v>8982</v>
      </c>
      <c r="L42" s="162">
        <f t="shared" si="27"/>
        <v>59880</v>
      </c>
      <c r="M42" s="65">
        <f t="shared" si="24"/>
        <v>48353.1</v>
      </c>
      <c r="N42" s="63">
        <f t="shared" si="21"/>
        <v>8532.9</v>
      </c>
      <c r="O42" s="66">
        <f t="shared" si="22"/>
        <v>56886</v>
      </c>
      <c r="P42" s="63">
        <f t="shared" si="25"/>
        <v>45808.200000000004</v>
      </c>
      <c r="Q42" s="63">
        <f t="shared" si="8"/>
        <v>8083.8</v>
      </c>
      <c r="R42" s="67">
        <f t="shared" si="28"/>
        <v>53892.000000000007</v>
      </c>
      <c r="S42" s="65">
        <f t="shared" si="10"/>
        <v>40718.400000000001</v>
      </c>
      <c r="T42" s="63">
        <f t="shared" si="11"/>
        <v>7185.6</v>
      </c>
      <c r="U42" s="66">
        <f t="shared" si="12"/>
        <v>47904</v>
      </c>
      <c r="V42" s="65">
        <f t="shared" si="13"/>
        <v>35628.6</v>
      </c>
      <c r="W42" s="63">
        <f t="shared" si="14"/>
        <v>6287.4</v>
      </c>
      <c r="X42" s="66">
        <f t="shared" si="15"/>
        <v>41916</v>
      </c>
      <c r="Y42" s="104">
        <f t="shared" si="16"/>
        <v>25449</v>
      </c>
      <c r="Z42" s="104">
        <f t="shared" si="17"/>
        <v>4491</v>
      </c>
      <c r="AA42" s="66">
        <f t="shared" si="18"/>
        <v>29940</v>
      </c>
    </row>
    <row r="43" spans="1:27" ht="14.25" customHeight="1">
      <c r="A43" s="183">
        <v>76</v>
      </c>
      <c r="B43" s="46">
        <v>41153</v>
      </c>
      <c r="C43" s="57">
        <f>'BENEFÍCIOS-SEM JRS E SEM CORREÇ'!C43</f>
        <v>622</v>
      </c>
      <c r="D43" s="97">
        <v>1</v>
      </c>
      <c r="E43" s="70">
        <f t="shared" si="0"/>
        <v>622</v>
      </c>
      <c r="F43" s="59">
        <v>0</v>
      </c>
      <c r="G43" s="70">
        <f t="shared" si="1"/>
        <v>0</v>
      </c>
      <c r="H43" s="68">
        <f t="shared" si="2"/>
        <v>622</v>
      </c>
      <c r="I43" s="109">
        <f t="shared" si="20"/>
        <v>62020</v>
      </c>
      <c r="J43" s="49">
        <f>IF((I43)+K43&gt;N134,N134-K43,(I43))</f>
        <v>50898</v>
      </c>
      <c r="K43" s="49">
        <f t="shared" si="26"/>
        <v>8982</v>
      </c>
      <c r="L43" s="159">
        <f t="shared" si="27"/>
        <v>59880</v>
      </c>
      <c r="M43" s="51">
        <f t="shared" si="24"/>
        <v>48353.1</v>
      </c>
      <c r="N43" s="49">
        <f t="shared" si="21"/>
        <v>8532.9</v>
      </c>
      <c r="O43" s="52">
        <f t="shared" si="22"/>
        <v>56886</v>
      </c>
      <c r="P43" s="73">
        <f t="shared" si="25"/>
        <v>45808.200000000004</v>
      </c>
      <c r="Q43" s="49">
        <f t="shared" si="8"/>
        <v>8083.8</v>
      </c>
      <c r="R43" s="53">
        <f t="shared" si="28"/>
        <v>53892.000000000007</v>
      </c>
      <c r="S43" s="51">
        <f t="shared" si="10"/>
        <v>40718.400000000001</v>
      </c>
      <c r="T43" s="49">
        <f t="shared" si="11"/>
        <v>7185.6</v>
      </c>
      <c r="U43" s="52">
        <f t="shared" si="12"/>
        <v>47904</v>
      </c>
      <c r="V43" s="51">
        <f t="shared" si="13"/>
        <v>35628.6</v>
      </c>
      <c r="W43" s="49">
        <f t="shared" si="14"/>
        <v>6287.4</v>
      </c>
      <c r="X43" s="52">
        <f t="shared" si="15"/>
        <v>41916</v>
      </c>
      <c r="Y43" s="128">
        <f t="shared" ref="Y43:Y74" si="29">J43*Y$9</f>
        <v>25449</v>
      </c>
      <c r="Z43" s="128">
        <f t="shared" ref="Z43:Z74" si="30">K43*Y$9</f>
        <v>4491</v>
      </c>
      <c r="AA43" s="52">
        <f t="shared" si="18"/>
        <v>29940</v>
      </c>
    </row>
    <row r="44" spans="1:27" ht="14.25" customHeight="1">
      <c r="A44" s="183">
        <v>75</v>
      </c>
      <c r="B44" s="46">
        <v>41183</v>
      </c>
      <c r="C44" s="57">
        <f>'BENEFÍCIOS-SEM JRS E SEM CORREÇ'!C44</f>
        <v>622</v>
      </c>
      <c r="D44" s="97">
        <v>1</v>
      </c>
      <c r="E44" s="60">
        <f t="shared" si="0"/>
        <v>622</v>
      </c>
      <c r="F44" s="59">
        <v>0</v>
      </c>
      <c r="G44" s="60">
        <f t="shared" si="1"/>
        <v>0</v>
      </c>
      <c r="H44" s="57">
        <f t="shared" si="2"/>
        <v>622</v>
      </c>
      <c r="I44" s="108">
        <f t="shared" si="20"/>
        <v>61398</v>
      </c>
      <c r="J44" s="63">
        <f>IF((I44)+K44&gt;N134,N134-K44,(I44))</f>
        <v>50898</v>
      </c>
      <c r="K44" s="63">
        <f t="shared" si="26"/>
        <v>8982</v>
      </c>
      <c r="L44" s="162">
        <f t="shared" si="27"/>
        <v>59880</v>
      </c>
      <c r="M44" s="65">
        <f t="shared" si="24"/>
        <v>48353.1</v>
      </c>
      <c r="N44" s="63">
        <f t="shared" si="21"/>
        <v>8532.9</v>
      </c>
      <c r="O44" s="66">
        <f t="shared" si="22"/>
        <v>56886</v>
      </c>
      <c r="P44" s="63">
        <f t="shared" si="25"/>
        <v>45808.200000000004</v>
      </c>
      <c r="Q44" s="63">
        <f t="shared" si="8"/>
        <v>8083.8</v>
      </c>
      <c r="R44" s="67">
        <f t="shared" si="28"/>
        <v>53892.000000000007</v>
      </c>
      <c r="S44" s="65">
        <f t="shared" si="10"/>
        <v>40718.400000000001</v>
      </c>
      <c r="T44" s="63">
        <f t="shared" si="11"/>
        <v>7185.6</v>
      </c>
      <c r="U44" s="66">
        <f t="shared" si="12"/>
        <v>47904</v>
      </c>
      <c r="V44" s="65">
        <f t="shared" si="13"/>
        <v>35628.6</v>
      </c>
      <c r="W44" s="63">
        <f t="shared" si="14"/>
        <v>6287.4</v>
      </c>
      <c r="X44" s="66">
        <f t="shared" si="15"/>
        <v>41916</v>
      </c>
      <c r="Y44" s="104">
        <f t="shared" si="29"/>
        <v>25449</v>
      </c>
      <c r="Z44" s="104">
        <f t="shared" si="30"/>
        <v>4491</v>
      </c>
      <c r="AA44" s="66">
        <f t="shared" si="18"/>
        <v>29940</v>
      </c>
    </row>
    <row r="45" spans="1:27" ht="14.25" customHeight="1">
      <c r="A45" s="183">
        <v>74</v>
      </c>
      <c r="B45" s="56">
        <v>41214</v>
      </c>
      <c r="C45" s="57">
        <f>'BENEFÍCIOS-SEM JRS E SEM CORREÇ'!C45</f>
        <v>622</v>
      </c>
      <c r="D45" s="97">
        <v>1</v>
      </c>
      <c r="E45" s="70">
        <f t="shared" si="0"/>
        <v>622</v>
      </c>
      <c r="F45" s="59">
        <v>0</v>
      </c>
      <c r="G45" s="70">
        <f t="shared" si="1"/>
        <v>0</v>
      </c>
      <c r="H45" s="68">
        <f t="shared" si="2"/>
        <v>622</v>
      </c>
      <c r="I45" s="109">
        <f t="shared" si="20"/>
        <v>60776</v>
      </c>
      <c r="J45" s="49">
        <f>IF((I45)+K45&gt;N134,N134-K45,(I45))</f>
        <v>50898</v>
      </c>
      <c r="K45" s="49">
        <f t="shared" si="26"/>
        <v>8982</v>
      </c>
      <c r="L45" s="159">
        <f t="shared" si="27"/>
        <v>59880</v>
      </c>
      <c r="M45" s="51">
        <f t="shared" si="24"/>
        <v>48353.1</v>
      </c>
      <c r="N45" s="49">
        <f t="shared" si="21"/>
        <v>8532.9</v>
      </c>
      <c r="O45" s="52">
        <f t="shared" si="22"/>
        <v>56886</v>
      </c>
      <c r="P45" s="73">
        <f t="shared" si="25"/>
        <v>45808.200000000004</v>
      </c>
      <c r="Q45" s="49">
        <f t="shared" si="8"/>
        <v>8083.8</v>
      </c>
      <c r="R45" s="53">
        <f t="shared" si="28"/>
        <v>53892.000000000007</v>
      </c>
      <c r="S45" s="51">
        <f t="shared" si="10"/>
        <v>40718.400000000001</v>
      </c>
      <c r="T45" s="49">
        <f t="shared" si="11"/>
        <v>7185.6</v>
      </c>
      <c r="U45" s="52">
        <f t="shared" si="12"/>
        <v>47904</v>
      </c>
      <c r="V45" s="51">
        <f t="shared" si="13"/>
        <v>35628.6</v>
      </c>
      <c r="W45" s="49">
        <f t="shared" si="14"/>
        <v>6287.4</v>
      </c>
      <c r="X45" s="52">
        <f t="shared" si="15"/>
        <v>41916</v>
      </c>
      <c r="Y45" s="128">
        <f t="shared" si="29"/>
        <v>25449</v>
      </c>
      <c r="Z45" s="128">
        <f t="shared" si="30"/>
        <v>4491</v>
      </c>
      <c r="AA45" s="52">
        <f t="shared" si="18"/>
        <v>29940</v>
      </c>
    </row>
    <row r="46" spans="1:27" ht="14.25" customHeight="1">
      <c r="A46" s="183">
        <v>73</v>
      </c>
      <c r="B46" s="46">
        <v>41244</v>
      </c>
      <c r="C46" s="57">
        <f>C45</f>
        <v>622</v>
      </c>
      <c r="D46" s="97">
        <v>1</v>
      </c>
      <c r="E46" s="60">
        <f>C46*D46</f>
        <v>622</v>
      </c>
      <c r="F46" s="59">
        <v>0</v>
      </c>
      <c r="G46" s="60">
        <f t="shared" si="1"/>
        <v>0</v>
      </c>
      <c r="H46" s="57">
        <f t="shared" si="2"/>
        <v>622</v>
      </c>
      <c r="I46" s="108">
        <f t="shared" si="20"/>
        <v>60154</v>
      </c>
      <c r="J46" s="63">
        <f>IF((I46)+K46&gt;N134,N134-K46,(I46))</f>
        <v>50898</v>
      </c>
      <c r="K46" s="63">
        <f t="shared" si="26"/>
        <v>8982</v>
      </c>
      <c r="L46" s="162">
        <f t="shared" si="27"/>
        <v>59880</v>
      </c>
      <c r="M46" s="65">
        <f t="shared" si="24"/>
        <v>48353.1</v>
      </c>
      <c r="N46" s="63">
        <f t="shared" si="21"/>
        <v>8532.9</v>
      </c>
      <c r="O46" s="66">
        <f t="shared" si="22"/>
        <v>56886</v>
      </c>
      <c r="P46" s="63">
        <f t="shared" si="25"/>
        <v>45808.200000000004</v>
      </c>
      <c r="Q46" s="63">
        <f t="shared" si="8"/>
        <v>8083.8</v>
      </c>
      <c r="R46" s="67">
        <f t="shared" si="28"/>
        <v>53892.000000000007</v>
      </c>
      <c r="S46" s="65">
        <f t="shared" si="10"/>
        <v>40718.400000000001</v>
      </c>
      <c r="T46" s="63">
        <f t="shared" si="11"/>
        <v>7185.6</v>
      </c>
      <c r="U46" s="66">
        <f t="shared" si="12"/>
        <v>47904</v>
      </c>
      <c r="V46" s="65">
        <f t="shared" si="13"/>
        <v>35628.6</v>
      </c>
      <c r="W46" s="63">
        <f t="shared" si="14"/>
        <v>6287.4</v>
      </c>
      <c r="X46" s="66">
        <f t="shared" si="15"/>
        <v>41916</v>
      </c>
      <c r="Y46" s="104">
        <f t="shared" si="29"/>
        <v>25449</v>
      </c>
      <c r="Z46" s="104">
        <f t="shared" si="30"/>
        <v>4491</v>
      </c>
      <c r="AA46" s="66">
        <f t="shared" si="18"/>
        <v>29940</v>
      </c>
    </row>
    <row r="47" spans="1:27" ht="14.25" customHeight="1">
      <c r="A47" s="183">
        <v>72</v>
      </c>
      <c r="B47" s="46">
        <v>41275</v>
      </c>
      <c r="C47" s="57">
        <f>'BENEFÍCIOS-SEM JRS E SEM CORREÇ'!C47</f>
        <v>678</v>
      </c>
      <c r="D47" s="97">
        <v>1</v>
      </c>
      <c r="E47" s="70">
        <f t="shared" si="0"/>
        <v>678</v>
      </c>
      <c r="F47" s="59">
        <v>0</v>
      </c>
      <c r="G47" s="70">
        <f t="shared" si="1"/>
        <v>0</v>
      </c>
      <c r="H47" s="68">
        <f t="shared" si="2"/>
        <v>678</v>
      </c>
      <c r="I47" s="109">
        <f t="shared" si="20"/>
        <v>59532</v>
      </c>
      <c r="J47" s="49">
        <f>IF((I47)+K47&gt;N134,N134-K47,(I47))</f>
        <v>50898</v>
      </c>
      <c r="K47" s="49">
        <f t="shared" si="26"/>
        <v>8982</v>
      </c>
      <c r="L47" s="159">
        <f t="shared" si="27"/>
        <v>59880</v>
      </c>
      <c r="M47" s="51">
        <f t="shared" si="24"/>
        <v>48353.1</v>
      </c>
      <c r="N47" s="49">
        <f t="shared" si="21"/>
        <v>8532.9</v>
      </c>
      <c r="O47" s="52">
        <f t="shared" si="22"/>
        <v>56886</v>
      </c>
      <c r="P47" s="73">
        <f t="shared" si="25"/>
        <v>45808.200000000004</v>
      </c>
      <c r="Q47" s="49">
        <f t="shared" si="8"/>
        <v>8083.8</v>
      </c>
      <c r="R47" s="53">
        <f t="shared" si="28"/>
        <v>53892.000000000007</v>
      </c>
      <c r="S47" s="51">
        <f t="shared" si="10"/>
        <v>40718.400000000001</v>
      </c>
      <c r="T47" s="49">
        <f t="shared" si="11"/>
        <v>7185.6</v>
      </c>
      <c r="U47" s="52">
        <f t="shared" si="12"/>
        <v>47904</v>
      </c>
      <c r="V47" s="51">
        <f t="shared" si="13"/>
        <v>35628.6</v>
      </c>
      <c r="W47" s="49">
        <f t="shared" si="14"/>
        <v>6287.4</v>
      </c>
      <c r="X47" s="52">
        <f t="shared" si="15"/>
        <v>41916</v>
      </c>
      <c r="Y47" s="128">
        <f t="shared" si="29"/>
        <v>25449</v>
      </c>
      <c r="Z47" s="128">
        <f t="shared" si="30"/>
        <v>4491</v>
      </c>
      <c r="AA47" s="52">
        <f t="shared" si="18"/>
        <v>29940</v>
      </c>
    </row>
    <row r="48" spans="1:27" ht="14.25" customHeight="1">
      <c r="A48" s="183">
        <v>71</v>
      </c>
      <c r="B48" s="56">
        <v>41306</v>
      </c>
      <c r="C48" s="57">
        <f>'BENEFÍCIOS-SEM JRS E SEM CORREÇ'!C48</f>
        <v>678</v>
      </c>
      <c r="D48" s="97">
        <v>1</v>
      </c>
      <c r="E48" s="60">
        <f t="shared" si="0"/>
        <v>678</v>
      </c>
      <c r="F48" s="59">
        <v>0</v>
      </c>
      <c r="G48" s="60">
        <f t="shared" si="1"/>
        <v>0</v>
      </c>
      <c r="H48" s="57">
        <f t="shared" si="2"/>
        <v>678</v>
      </c>
      <c r="I48" s="108">
        <f t="shared" si="20"/>
        <v>58854</v>
      </c>
      <c r="J48" s="63">
        <f>IF((I48)+K48&gt;N134,N134-K48,(I48))</f>
        <v>50898</v>
      </c>
      <c r="K48" s="63">
        <f t="shared" si="26"/>
        <v>8982</v>
      </c>
      <c r="L48" s="162">
        <f t="shared" si="27"/>
        <v>59880</v>
      </c>
      <c r="M48" s="65">
        <f t="shared" si="24"/>
        <v>48353.1</v>
      </c>
      <c r="N48" s="63">
        <f t="shared" si="21"/>
        <v>8532.9</v>
      </c>
      <c r="O48" s="66">
        <f t="shared" si="22"/>
        <v>56886</v>
      </c>
      <c r="P48" s="63">
        <f t="shared" si="25"/>
        <v>45808.200000000004</v>
      </c>
      <c r="Q48" s="63">
        <f t="shared" si="8"/>
        <v>8083.8</v>
      </c>
      <c r="R48" s="67">
        <f t="shared" si="28"/>
        <v>53892.000000000007</v>
      </c>
      <c r="S48" s="65">
        <f t="shared" si="10"/>
        <v>40718.400000000001</v>
      </c>
      <c r="T48" s="63">
        <f t="shared" si="11"/>
        <v>7185.6</v>
      </c>
      <c r="U48" s="66">
        <f t="shared" si="12"/>
        <v>47904</v>
      </c>
      <c r="V48" s="65">
        <f t="shared" si="13"/>
        <v>35628.6</v>
      </c>
      <c r="W48" s="63">
        <f t="shared" si="14"/>
        <v>6287.4</v>
      </c>
      <c r="X48" s="66">
        <f t="shared" si="15"/>
        <v>41916</v>
      </c>
      <c r="Y48" s="104">
        <f t="shared" si="29"/>
        <v>25449</v>
      </c>
      <c r="Z48" s="104">
        <f t="shared" si="30"/>
        <v>4491</v>
      </c>
      <c r="AA48" s="66">
        <f t="shared" si="18"/>
        <v>29940</v>
      </c>
    </row>
    <row r="49" spans="1:27" ht="14.25" customHeight="1">
      <c r="A49" s="183">
        <v>70</v>
      </c>
      <c r="B49" s="46">
        <v>41334</v>
      </c>
      <c r="C49" s="57">
        <f>'BENEFÍCIOS-SEM JRS E SEM CORREÇ'!C49</f>
        <v>678</v>
      </c>
      <c r="D49" s="97">
        <v>1</v>
      </c>
      <c r="E49" s="70">
        <f t="shared" si="0"/>
        <v>678</v>
      </c>
      <c r="F49" s="59">
        <v>0</v>
      </c>
      <c r="G49" s="70">
        <f t="shared" si="1"/>
        <v>0</v>
      </c>
      <c r="H49" s="68">
        <f t="shared" si="2"/>
        <v>678</v>
      </c>
      <c r="I49" s="109">
        <f t="shared" si="20"/>
        <v>58176</v>
      </c>
      <c r="J49" s="49">
        <f>IF((I49)+K49&gt;N134,N134-K49,(I49))</f>
        <v>50898</v>
      </c>
      <c r="K49" s="49">
        <f t="shared" si="26"/>
        <v>8982</v>
      </c>
      <c r="L49" s="159">
        <f t="shared" si="27"/>
        <v>59880</v>
      </c>
      <c r="M49" s="51">
        <f t="shared" si="24"/>
        <v>48353.1</v>
      </c>
      <c r="N49" s="49">
        <f t="shared" si="21"/>
        <v>8532.9</v>
      </c>
      <c r="O49" s="52">
        <f t="shared" si="22"/>
        <v>56886</v>
      </c>
      <c r="P49" s="73">
        <f t="shared" si="25"/>
        <v>45808.200000000004</v>
      </c>
      <c r="Q49" s="49">
        <f t="shared" si="8"/>
        <v>8083.8</v>
      </c>
      <c r="R49" s="53">
        <f t="shared" si="28"/>
        <v>53892.000000000007</v>
      </c>
      <c r="S49" s="51">
        <f t="shared" si="10"/>
        <v>40718.400000000001</v>
      </c>
      <c r="T49" s="49">
        <f t="shared" si="11"/>
        <v>7185.6</v>
      </c>
      <c r="U49" s="52">
        <f t="shared" si="12"/>
        <v>47904</v>
      </c>
      <c r="V49" s="51">
        <f t="shared" si="13"/>
        <v>35628.6</v>
      </c>
      <c r="W49" s="49">
        <f t="shared" si="14"/>
        <v>6287.4</v>
      </c>
      <c r="X49" s="52">
        <f t="shared" si="15"/>
        <v>41916</v>
      </c>
      <c r="Y49" s="128">
        <f t="shared" si="29"/>
        <v>25449</v>
      </c>
      <c r="Z49" s="128">
        <f t="shared" si="30"/>
        <v>4491</v>
      </c>
      <c r="AA49" s="52">
        <f t="shared" si="18"/>
        <v>29940</v>
      </c>
    </row>
    <row r="50" spans="1:27" ht="14.25" customHeight="1">
      <c r="A50" s="183">
        <v>69</v>
      </c>
      <c r="B50" s="46">
        <v>41365</v>
      </c>
      <c r="C50" s="57">
        <f>'BENEFÍCIOS-SEM JRS E SEM CORREÇ'!C50</f>
        <v>678</v>
      </c>
      <c r="D50" s="97">
        <v>1</v>
      </c>
      <c r="E50" s="60">
        <f t="shared" si="0"/>
        <v>678</v>
      </c>
      <c r="F50" s="59">
        <v>0</v>
      </c>
      <c r="G50" s="60">
        <f t="shared" si="1"/>
        <v>0</v>
      </c>
      <c r="H50" s="57">
        <f t="shared" si="2"/>
        <v>678</v>
      </c>
      <c r="I50" s="108">
        <f t="shared" si="20"/>
        <v>57498</v>
      </c>
      <c r="J50" s="63">
        <f>IF((I50)+K50&gt;N134,N134-K50,(I50))</f>
        <v>50898</v>
      </c>
      <c r="K50" s="63">
        <f t="shared" si="26"/>
        <v>8982</v>
      </c>
      <c r="L50" s="162">
        <f t="shared" si="27"/>
        <v>59880</v>
      </c>
      <c r="M50" s="65">
        <f t="shared" si="24"/>
        <v>48353.1</v>
      </c>
      <c r="N50" s="63">
        <f t="shared" si="21"/>
        <v>8532.9</v>
      </c>
      <c r="O50" s="66">
        <f t="shared" si="22"/>
        <v>56886</v>
      </c>
      <c r="P50" s="63">
        <f>J50*$P$9</f>
        <v>45808.200000000004</v>
      </c>
      <c r="Q50" s="63">
        <f t="shared" si="8"/>
        <v>8083.8</v>
      </c>
      <c r="R50" s="67">
        <f t="shared" si="28"/>
        <v>53892.000000000007</v>
      </c>
      <c r="S50" s="65">
        <f t="shared" si="10"/>
        <v>40718.400000000001</v>
      </c>
      <c r="T50" s="63">
        <f t="shared" si="11"/>
        <v>7185.6</v>
      </c>
      <c r="U50" s="66">
        <f t="shared" si="12"/>
        <v>47904</v>
      </c>
      <c r="V50" s="65">
        <f t="shared" si="13"/>
        <v>35628.6</v>
      </c>
      <c r="W50" s="63">
        <f t="shared" si="14"/>
        <v>6287.4</v>
      </c>
      <c r="X50" s="66">
        <f t="shared" si="15"/>
        <v>41916</v>
      </c>
      <c r="Y50" s="104">
        <f t="shared" si="29"/>
        <v>25449</v>
      </c>
      <c r="Z50" s="104">
        <f t="shared" si="30"/>
        <v>4491</v>
      </c>
      <c r="AA50" s="66">
        <f t="shared" si="18"/>
        <v>29940</v>
      </c>
    </row>
    <row r="51" spans="1:27" ht="14.25" customHeight="1">
      <c r="A51" s="183">
        <v>68</v>
      </c>
      <c r="B51" s="56">
        <v>41395</v>
      </c>
      <c r="C51" s="57">
        <f>'BENEFÍCIOS-SEM JRS E SEM CORREÇ'!C51</f>
        <v>678</v>
      </c>
      <c r="D51" s="97">
        <v>1</v>
      </c>
      <c r="E51" s="70">
        <f t="shared" si="0"/>
        <v>678</v>
      </c>
      <c r="F51" s="59">
        <v>0</v>
      </c>
      <c r="G51" s="70">
        <f t="shared" si="1"/>
        <v>0</v>
      </c>
      <c r="H51" s="68">
        <f t="shared" si="2"/>
        <v>678</v>
      </c>
      <c r="I51" s="109">
        <f t="shared" si="20"/>
        <v>56820</v>
      </c>
      <c r="J51" s="49">
        <f>IF((I51)+K51&gt;N134,N134-K51,(I51))</f>
        <v>50898</v>
      </c>
      <c r="K51" s="49">
        <f t="shared" si="26"/>
        <v>8982</v>
      </c>
      <c r="L51" s="159">
        <f t="shared" si="27"/>
        <v>59880</v>
      </c>
      <c r="M51" s="51">
        <f t="shared" si="24"/>
        <v>48353.1</v>
      </c>
      <c r="N51" s="49">
        <f t="shared" si="21"/>
        <v>8532.9</v>
      </c>
      <c r="O51" s="52">
        <f t="shared" si="22"/>
        <v>56886</v>
      </c>
      <c r="P51" s="73">
        <f>J51*$P$9</f>
        <v>45808.200000000004</v>
      </c>
      <c r="Q51" s="49">
        <f t="shared" si="8"/>
        <v>8083.8</v>
      </c>
      <c r="R51" s="53">
        <f t="shared" si="28"/>
        <v>53892.000000000007</v>
      </c>
      <c r="S51" s="51">
        <f t="shared" si="10"/>
        <v>40718.400000000001</v>
      </c>
      <c r="T51" s="49">
        <f t="shared" si="11"/>
        <v>7185.6</v>
      </c>
      <c r="U51" s="52">
        <f t="shared" si="12"/>
        <v>47904</v>
      </c>
      <c r="V51" s="51">
        <f t="shared" si="13"/>
        <v>35628.6</v>
      </c>
      <c r="W51" s="49">
        <f t="shared" si="14"/>
        <v>6287.4</v>
      </c>
      <c r="X51" s="52">
        <f t="shared" si="15"/>
        <v>41916</v>
      </c>
      <c r="Y51" s="128">
        <f t="shared" si="29"/>
        <v>25449</v>
      </c>
      <c r="Z51" s="128">
        <f t="shared" si="30"/>
        <v>4491</v>
      </c>
      <c r="AA51" s="52">
        <f t="shared" si="18"/>
        <v>29940</v>
      </c>
    </row>
    <row r="52" spans="1:27" ht="14.25" customHeight="1">
      <c r="A52" s="183">
        <v>67</v>
      </c>
      <c r="B52" s="46">
        <v>41426</v>
      </c>
      <c r="C52" s="57">
        <f>'BENEFÍCIOS-SEM JRS E SEM CORREÇ'!C52</f>
        <v>678</v>
      </c>
      <c r="D52" s="97">
        <v>1</v>
      </c>
      <c r="E52" s="60">
        <f t="shared" si="0"/>
        <v>678</v>
      </c>
      <c r="F52" s="59">
        <v>0</v>
      </c>
      <c r="G52" s="60">
        <f t="shared" si="1"/>
        <v>0</v>
      </c>
      <c r="H52" s="57">
        <f t="shared" si="2"/>
        <v>678</v>
      </c>
      <c r="I52" s="108">
        <f t="shared" si="20"/>
        <v>56142</v>
      </c>
      <c r="J52" s="63">
        <f>IF((I52)+K52&gt;N134,N134-K52,(I52))</f>
        <v>50898</v>
      </c>
      <c r="K52" s="63">
        <f t="shared" si="26"/>
        <v>8982</v>
      </c>
      <c r="L52" s="162">
        <f t="shared" si="27"/>
        <v>59880</v>
      </c>
      <c r="M52" s="65">
        <f t="shared" si="24"/>
        <v>48353.1</v>
      </c>
      <c r="N52" s="63">
        <f t="shared" si="21"/>
        <v>8532.9</v>
      </c>
      <c r="O52" s="66">
        <f t="shared" si="22"/>
        <v>56886</v>
      </c>
      <c r="P52" s="63">
        <f t="shared" ref="P52:P71" si="31">J52*$P$9</f>
        <v>45808.200000000004</v>
      </c>
      <c r="Q52" s="63">
        <f t="shared" si="8"/>
        <v>8083.8</v>
      </c>
      <c r="R52" s="67">
        <f t="shared" si="28"/>
        <v>53892.000000000007</v>
      </c>
      <c r="S52" s="65">
        <f t="shared" si="10"/>
        <v>40718.400000000001</v>
      </c>
      <c r="T52" s="63">
        <f t="shared" si="11"/>
        <v>7185.6</v>
      </c>
      <c r="U52" s="66">
        <f t="shared" si="12"/>
        <v>47904</v>
      </c>
      <c r="V52" s="65">
        <f t="shared" si="13"/>
        <v>35628.6</v>
      </c>
      <c r="W52" s="63">
        <f t="shared" si="14"/>
        <v>6287.4</v>
      </c>
      <c r="X52" s="66">
        <f t="shared" si="15"/>
        <v>41916</v>
      </c>
      <c r="Y52" s="104">
        <f t="shared" si="29"/>
        <v>25449</v>
      </c>
      <c r="Z52" s="104">
        <f t="shared" si="30"/>
        <v>4491</v>
      </c>
      <c r="AA52" s="66">
        <f t="shared" si="18"/>
        <v>29940</v>
      </c>
    </row>
    <row r="53" spans="1:27" ht="14.25" customHeight="1">
      <c r="A53" s="183">
        <v>66</v>
      </c>
      <c r="B53" s="46">
        <v>41456</v>
      </c>
      <c r="C53" s="57">
        <f>'BENEFÍCIOS-SEM JRS E SEM CORREÇ'!C53</f>
        <v>678</v>
      </c>
      <c r="D53" s="97">
        <v>1</v>
      </c>
      <c r="E53" s="70">
        <f t="shared" si="0"/>
        <v>678</v>
      </c>
      <c r="F53" s="59">
        <v>0</v>
      </c>
      <c r="G53" s="70">
        <f t="shared" si="1"/>
        <v>0</v>
      </c>
      <c r="H53" s="68">
        <f t="shared" si="2"/>
        <v>678</v>
      </c>
      <c r="I53" s="109">
        <f t="shared" si="20"/>
        <v>55464</v>
      </c>
      <c r="J53" s="49">
        <f>IF((I53)+K53&gt;N134,N134-K53,(I53))</f>
        <v>50898</v>
      </c>
      <c r="K53" s="49">
        <f t="shared" si="26"/>
        <v>8982</v>
      </c>
      <c r="L53" s="159">
        <f t="shared" si="27"/>
        <v>59880</v>
      </c>
      <c r="M53" s="51">
        <f t="shared" si="24"/>
        <v>48353.1</v>
      </c>
      <c r="N53" s="49">
        <f t="shared" si="21"/>
        <v>8532.9</v>
      </c>
      <c r="O53" s="52">
        <f t="shared" si="22"/>
        <v>56886</v>
      </c>
      <c r="P53" s="73">
        <f t="shared" si="31"/>
        <v>45808.200000000004</v>
      </c>
      <c r="Q53" s="49">
        <f t="shared" si="8"/>
        <v>8083.8</v>
      </c>
      <c r="R53" s="53">
        <f t="shared" si="28"/>
        <v>53892.000000000007</v>
      </c>
      <c r="S53" s="51">
        <f t="shared" si="10"/>
        <v>40718.400000000001</v>
      </c>
      <c r="T53" s="49">
        <f t="shared" si="11"/>
        <v>7185.6</v>
      </c>
      <c r="U53" s="52">
        <f t="shared" si="12"/>
        <v>47904</v>
      </c>
      <c r="V53" s="51">
        <f t="shared" si="13"/>
        <v>35628.6</v>
      </c>
      <c r="W53" s="49">
        <f t="shared" si="14"/>
        <v>6287.4</v>
      </c>
      <c r="X53" s="52">
        <f t="shared" si="15"/>
        <v>41916</v>
      </c>
      <c r="Y53" s="128">
        <f t="shared" si="29"/>
        <v>25449</v>
      </c>
      <c r="Z53" s="128">
        <f t="shared" si="30"/>
        <v>4491</v>
      </c>
      <c r="AA53" s="52">
        <f t="shared" si="18"/>
        <v>29940</v>
      </c>
    </row>
    <row r="54" spans="1:27" ht="14.25" customHeight="1">
      <c r="A54" s="183">
        <v>65</v>
      </c>
      <c r="B54" s="56">
        <v>41487</v>
      </c>
      <c r="C54" s="57">
        <f>'BENEFÍCIOS-SEM JRS E SEM CORREÇ'!C54</f>
        <v>678</v>
      </c>
      <c r="D54" s="97">
        <v>1</v>
      </c>
      <c r="E54" s="60">
        <f t="shared" si="0"/>
        <v>678</v>
      </c>
      <c r="F54" s="59">
        <v>0</v>
      </c>
      <c r="G54" s="60">
        <f t="shared" si="1"/>
        <v>0</v>
      </c>
      <c r="H54" s="57">
        <f t="shared" si="2"/>
        <v>678</v>
      </c>
      <c r="I54" s="108">
        <f t="shared" si="20"/>
        <v>54786</v>
      </c>
      <c r="J54" s="63">
        <f>IF((I54)+K54&gt;N134,N134-K54,(I54))</f>
        <v>50898</v>
      </c>
      <c r="K54" s="63">
        <f t="shared" si="26"/>
        <v>8982</v>
      </c>
      <c r="L54" s="162">
        <f t="shared" si="27"/>
        <v>59880</v>
      </c>
      <c r="M54" s="65">
        <f t="shared" si="24"/>
        <v>48353.1</v>
      </c>
      <c r="N54" s="63">
        <f t="shared" si="21"/>
        <v>8532.9</v>
      </c>
      <c r="O54" s="66">
        <f t="shared" si="22"/>
        <v>56886</v>
      </c>
      <c r="P54" s="63">
        <f t="shared" si="31"/>
        <v>45808.200000000004</v>
      </c>
      <c r="Q54" s="63">
        <f t="shared" si="8"/>
        <v>8083.8</v>
      </c>
      <c r="R54" s="67">
        <f>P54+Q54</f>
        <v>53892.000000000007</v>
      </c>
      <c r="S54" s="65">
        <f t="shared" si="10"/>
        <v>40718.400000000001</v>
      </c>
      <c r="T54" s="63">
        <f t="shared" si="11"/>
        <v>7185.6</v>
      </c>
      <c r="U54" s="66">
        <f t="shared" si="12"/>
        <v>47904</v>
      </c>
      <c r="V54" s="65">
        <f t="shared" si="13"/>
        <v>35628.6</v>
      </c>
      <c r="W54" s="63">
        <f t="shared" si="14"/>
        <v>6287.4</v>
      </c>
      <c r="X54" s="66">
        <f t="shared" si="15"/>
        <v>41916</v>
      </c>
      <c r="Y54" s="104">
        <f t="shared" si="29"/>
        <v>25449</v>
      </c>
      <c r="Z54" s="104">
        <f t="shared" si="30"/>
        <v>4491</v>
      </c>
      <c r="AA54" s="66">
        <f t="shared" si="18"/>
        <v>29940</v>
      </c>
    </row>
    <row r="55" spans="1:27" ht="14.25" customHeight="1">
      <c r="A55" s="183">
        <v>64</v>
      </c>
      <c r="B55" s="46">
        <v>41518</v>
      </c>
      <c r="C55" s="57">
        <f>'BENEFÍCIOS-SEM JRS E SEM CORREÇ'!C55</f>
        <v>678</v>
      </c>
      <c r="D55" s="97">
        <v>1</v>
      </c>
      <c r="E55" s="70">
        <f t="shared" si="0"/>
        <v>678</v>
      </c>
      <c r="F55" s="59">
        <v>0</v>
      </c>
      <c r="G55" s="70">
        <f t="shared" si="1"/>
        <v>0</v>
      </c>
      <c r="H55" s="68">
        <f t="shared" si="2"/>
        <v>678</v>
      </c>
      <c r="I55" s="109">
        <f t="shared" si="20"/>
        <v>54108</v>
      </c>
      <c r="J55" s="49">
        <f>IF((I55)+K55&gt;N134,N134-K55,(I55))</f>
        <v>50898</v>
      </c>
      <c r="K55" s="49">
        <f t="shared" si="26"/>
        <v>8982</v>
      </c>
      <c r="L55" s="159">
        <f t="shared" si="27"/>
        <v>59880</v>
      </c>
      <c r="M55" s="51">
        <f t="shared" si="24"/>
        <v>48353.1</v>
      </c>
      <c r="N55" s="49">
        <f t="shared" si="21"/>
        <v>8532.9</v>
      </c>
      <c r="O55" s="52">
        <f t="shared" si="22"/>
        <v>56886</v>
      </c>
      <c r="P55" s="73">
        <f t="shared" si="31"/>
        <v>45808.200000000004</v>
      </c>
      <c r="Q55" s="49">
        <f t="shared" si="8"/>
        <v>8083.8</v>
      </c>
      <c r="R55" s="53">
        <f t="shared" ref="R55:R73" si="32">P55+Q55</f>
        <v>53892.000000000007</v>
      </c>
      <c r="S55" s="51">
        <f t="shared" si="10"/>
        <v>40718.400000000001</v>
      </c>
      <c r="T55" s="49">
        <f t="shared" si="11"/>
        <v>7185.6</v>
      </c>
      <c r="U55" s="52">
        <f t="shared" si="12"/>
        <v>47904</v>
      </c>
      <c r="V55" s="51">
        <f t="shared" si="13"/>
        <v>35628.6</v>
      </c>
      <c r="W55" s="49">
        <f t="shared" si="14"/>
        <v>6287.4</v>
      </c>
      <c r="X55" s="52">
        <f t="shared" si="15"/>
        <v>41916</v>
      </c>
      <c r="Y55" s="128">
        <f t="shared" si="29"/>
        <v>25449</v>
      </c>
      <c r="Z55" s="128">
        <f t="shared" si="30"/>
        <v>4491</v>
      </c>
      <c r="AA55" s="52">
        <f t="shared" si="18"/>
        <v>29940</v>
      </c>
    </row>
    <row r="56" spans="1:27" ht="14.25" customHeight="1">
      <c r="A56" s="183">
        <v>63</v>
      </c>
      <c r="B56" s="46">
        <v>41548</v>
      </c>
      <c r="C56" s="57">
        <f>'BENEFÍCIOS-SEM JRS E SEM CORREÇ'!C56</f>
        <v>678</v>
      </c>
      <c r="D56" s="97">
        <v>1</v>
      </c>
      <c r="E56" s="60">
        <f t="shared" si="0"/>
        <v>678</v>
      </c>
      <c r="F56" s="59">
        <v>0</v>
      </c>
      <c r="G56" s="60">
        <f t="shared" si="1"/>
        <v>0</v>
      </c>
      <c r="H56" s="57">
        <f t="shared" si="2"/>
        <v>678</v>
      </c>
      <c r="I56" s="108">
        <f t="shared" si="20"/>
        <v>53430</v>
      </c>
      <c r="J56" s="63">
        <f>IF((I56)+K56&gt;N134,N134-K56,(I56))</f>
        <v>50898</v>
      </c>
      <c r="K56" s="63">
        <f t="shared" si="26"/>
        <v>8982</v>
      </c>
      <c r="L56" s="162">
        <f t="shared" si="27"/>
        <v>59880</v>
      </c>
      <c r="M56" s="65">
        <f t="shared" si="24"/>
        <v>48353.1</v>
      </c>
      <c r="N56" s="63">
        <f t="shared" si="21"/>
        <v>8532.9</v>
      </c>
      <c r="O56" s="66">
        <f t="shared" si="22"/>
        <v>56886</v>
      </c>
      <c r="P56" s="63">
        <f t="shared" si="31"/>
        <v>45808.200000000004</v>
      </c>
      <c r="Q56" s="63">
        <f t="shared" si="8"/>
        <v>8083.8</v>
      </c>
      <c r="R56" s="67">
        <f t="shared" si="32"/>
        <v>53892.000000000007</v>
      </c>
      <c r="S56" s="65">
        <f t="shared" si="10"/>
        <v>40718.400000000001</v>
      </c>
      <c r="T56" s="63">
        <f t="shared" si="11"/>
        <v>7185.6</v>
      </c>
      <c r="U56" s="66">
        <f t="shared" si="12"/>
        <v>47904</v>
      </c>
      <c r="V56" s="65">
        <f t="shared" si="13"/>
        <v>35628.6</v>
      </c>
      <c r="W56" s="63">
        <f t="shared" si="14"/>
        <v>6287.4</v>
      </c>
      <c r="X56" s="66">
        <f t="shared" si="15"/>
        <v>41916</v>
      </c>
      <c r="Y56" s="104">
        <f t="shared" si="29"/>
        <v>25449</v>
      </c>
      <c r="Z56" s="104">
        <f t="shared" si="30"/>
        <v>4491</v>
      </c>
      <c r="AA56" s="66">
        <f t="shared" si="18"/>
        <v>29940</v>
      </c>
    </row>
    <row r="57" spans="1:27" ht="14.25" customHeight="1">
      <c r="A57" s="183">
        <v>62</v>
      </c>
      <c r="B57" s="56">
        <v>41579</v>
      </c>
      <c r="C57" s="57">
        <f>'BENEFÍCIOS-SEM JRS E SEM CORREÇ'!C57</f>
        <v>678</v>
      </c>
      <c r="D57" s="97">
        <v>1</v>
      </c>
      <c r="E57" s="70">
        <f t="shared" si="0"/>
        <v>678</v>
      </c>
      <c r="F57" s="59">
        <v>0</v>
      </c>
      <c r="G57" s="70">
        <f t="shared" si="1"/>
        <v>0</v>
      </c>
      <c r="H57" s="68">
        <f t="shared" si="2"/>
        <v>678</v>
      </c>
      <c r="I57" s="109">
        <f t="shared" si="20"/>
        <v>52752</v>
      </c>
      <c r="J57" s="49">
        <f>IF((I57)+K57&gt;N134,N134-K57,(I57))</f>
        <v>50898</v>
      </c>
      <c r="K57" s="49">
        <f t="shared" si="26"/>
        <v>8982</v>
      </c>
      <c r="L57" s="159">
        <f t="shared" si="27"/>
        <v>59880</v>
      </c>
      <c r="M57" s="51">
        <f t="shared" si="24"/>
        <v>48353.1</v>
      </c>
      <c r="N57" s="49">
        <f t="shared" si="21"/>
        <v>8532.9</v>
      </c>
      <c r="O57" s="52">
        <f t="shared" si="22"/>
        <v>56886</v>
      </c>
      <c r="P57" s="73">
        <f t="shared" si="31"/>
        <v>45808.200000000004</v>
      </c>
      <c r="Q57" s="49">
        <f t="shared" si="8"/>
        <v>8083.8</v>
      </c>
      <c r="R57" s="53">
        <f t="shared" si="32"/>
        <v>53892.000000000007</v>
      </c>
      <c r="S57" s="51">
        <f t="shared" si="10"/>
        <v>40718.400000000001</v>
      </c>
      <c r="T57" s="49">
        <f t="shared" si="11"/>
        <v>7185.6</v>
      </c>
      <c r="U57" s="52">
        <f t="shared" si="12"/>
        <v>47904</v>
      </c>
      <c r="V57" s="51">
        <f t="shared" si="13"/>
        <v>35628.6</v>
      </c>
      <c r="W57" s="49">
        <f t="shared" si="14"/>
        <v>6287.4</v>
      </c>
      <c r="X57" s="52">
        <f t="shared" si="15"/>
        <v>41916</v>
      </c>
      <c r="Y57" s="128">
        <f t="shared" si="29"/>
        <v>25449</v>
      </c>
      <c r="Z57" s="128">
        <f t="shared" si="30"/>
        <v>4491</v>
      </c>
      <c r="AA57" s="52">
        <f t="shared" si="18"/>
        <v>29940</v>
      </c>
    </row>
    <row r="58" spans="1:27" ht="14.25" customHeight="1">
      <c r="A58" s="183">
        <v>61</v>
      </c>
      <c r="B58" s="46">
        <v>41609</v>
      </c>
      <c r="C58" s="57">
        <f>C57</f>
        <v>678</v>
      </c>
      <c r="D58" s="97">
        <v>1</v>
      </c>
      <c r="E58" s="60">
        <f t="shared" si="0"/>
        <v>678</v>
      </c>
      <c r="F58" s="59">
        <v>0</v>
      </c>
      <c r="G58" s="60">
        <f t="shared" si="1"/>
        <v>0</v>
      </c>
      <c r="H58" s="57">
        <f t="shared" si="2"/>
        <v>678</v>
      </c>
      <c r="I58" s="108">
        <f t="shared" si="20"/>
        <v>52074</v>
      </c>
      <c r="J58" s="63">
        <f>IF((I58)+K58&gt;N134,N134-K58,(I58))</f>
        <v>50898</v>
      </c>
      <c r="K58" s="63">
        <f t="shared" si="26"/>
        <v>8982</v>
      </c>
      <c r="L58" s="162">
        <f t="shared" si="27"/>
        <v>59880</v>
      </c>
      <c r="M58" s="65">
        <f t="shared" si="24"/>
        <v>48353.1</v>
      </c>
      <c r="N58" s="63">
        <f t="shared" si="21"/>
        <v>8532.9</v>
      </c>
      <c r="O58" s="66">
        <f t="shared" si="22"/>
        <v>56886</v>
      </c>
      <c r="P58" s="63">
        <f t="shared" si="31"/>
        <v>45808.200000000004</v>
      </c>
      <c r="Q58" s="63">
        <f t="shared" si="8"/>
        <v>8083.8</v>
      </c>
      <c r="R58" s="67">
        <f t="shared" si="32"/>
        <v>53892.000000000007</v>
      </c>
      <c r="S58" s="65">
        <f t="shared" si="10"/>
        <v>40718.400000000001</v>
      </c>
      <c r="T58" s="63">
        <f t="shared" si="11"/>
        <v>7185.6</v>
      </c>
      <c r="U58" s="66">
        <f t="shared" si="12"/>
        <v>47904</v>
      </c>
      <c r="V58" s="65">
        <f t="shared" si="13"/>
        <v>35628.6</v>
      </c>
      <c r="W58" s="63">
        <f t="shared" si="14"/>
        <v>6287.4</v>
      </c>
      <c r="X58" s="66">
        <f t="shared" si="15"/>
        <v>41916</v>
      </c>
      <c r="Y58" s="104">
        <f t="shared" si="29"/>
        <v>25449</v>
      </c>
      <c r="Z58" s="104">
        <f t="shared" si="30"/>
        <v>4491</v>
      </c>
      <c r="AA58" s="66">
        <f t="shared" si="18"/>
        <v>29940</v>
      </c>
    </row>
    <row r="59" spans="1:27" ht="14.25" customHeight="1">
      <c r="A59" s="183">
        <v>60</v>
      </c>
      <c r="B59" s="46">
        <v>41640</v>
      </c>
      <c r="C59" s="57">
        <f>'BENEFÍCIOS-SEM JRS E SEM CORREÇ'!C59</f>
        <v>724</v>
      </c>
      <c r="D59" s="97">
        <v>1</v>
      </c>
      <c r="E59" s="70">
        <f t="shared" si="0"/>
        <v>724</v>
      </c>
      <c r="F59" s="59">
        <v>0</v>
      </c>
      <c r="G59" s="70">
        <f t="shared" si="1"/>
        <v>0</v>
      </c>
      <c r="H59" s="68">
        <f t="shared" si="2"/>
        <v>724</v>
      </c>
      <c r="I59" s="109">
        <f t="shared" si="20"/>
        <v>51396</v>
      </c>
      <c r="J59" s="49">
        <f>IF((I59)+K59&gt;N134,N134-K59,(I59))</f>
        <v>50898</v>
      </c>
      <c r="K59" s="49">
        <f t="shared" si="26"/>
        <v>8982</v>
      </c>
      <c r="L59" s="159">
        <f t="shared" si="27"/>
        <v>59880</v>
      </c>
      <c r="M59" s="51">
        <f t="shared" si="24"/>
        <v>48353.1</v>
      </c>
      <c r="N59" s="49">
        <f t="shared" si="21"/>
        <v>8532.9</v>
      </c>
      <c r="O59" s="52">
        <f t="shared" si="22"/>
        <v>56886</v>
      </c>
      <c r="P59" s="73">
        <f t="shared" si="31"/>
        <v>45808.200000000004</v>
      </c>
      <c r="Q59" s="49">
        <f t="shared" si="8"/>
        <v>8083.8</v>
      </c>
      <c r="R59" s="53">
        <f t="shared" si="32"/>
        <v>53892.000000000007</v>
      </c>
      <c r="S59" s="51">
        <f t="shared" si="10"/>
        <v>40718.400000000001</v>
      </c>
      <c r="T59" s="49">
        <f t="shared" si="11"/>
        <v>7185.6</v>
      </c>
      <c r="U59" s="52">
        <f t="shared" si="12"/>
        <v>47904</v>
      </c>
      <c r="V59" s="51">
        <f t="shared" si="13"/>
        <v>35628.6</v>
      </c>
      <c r="W59" s="49">
        <f t="shared" si="14"/>
        <v>6287.4</v>
      </c>
      <c r="X59" s="52">
        <f t="shared" si="15"/>
        <v>41916</v>
      </c>
      <c r="Y59" s="128">
        <f t="shared" si="29"/>
        <v>25449</v>
      </c>
      <c r="Z59" s="128">
        <f t="shared" si="30"/>
        <v>4491</v>
      </c>
      <c r="AA59" s="52">
        <f t="shared" si="18"/>
        <v>29940</v>
      </c>
    </row>
    <row r="60" spans="1:27" ht="14.25" customHeight="1">
      <c r="A60" s="183">
        <v>59</v>
      </c>
      <c r="B60" s="56">
        <v>41671</v>
      </c>
      <c r="C60" s="57">
        <f>'BENEFÍCIOS-SEM JRS E SEM CORREÇ'!C60</f>
        <v>724</v>
      </c>
      <c r="D60" s="97">
        <v>1</v>
      </c>
      <c r="E60" s="60">
        <f t="shared" si="0"/>
        <v>724</v>
      </c>
      <c r="F60" s="59">
        <v>0</v>
      </c>
      <c r="G60" s="60">
        <f t="shared" si="1"/>
        <v>0</v>
      </c>
      <c r="H60" s="57">
        <f t="shared" si="2"/>
        <v>724</v>
      </c>
      <c r="I60" s="108">
        <f t="shared" si="20"/>
        <v>50672</v>
      </c>
      <c r="J60" s="63">
        <f>IF((I60)+K60&gt;N134,N134-K60,(I60))</f>
        <v>50672</v>
      </c>
      <c r="K60" s="63">
        <f t="shared" si="26"/>
        <v>8982</v>
      </c>
      <c r="L60" s="162">
        <f t="shared" si="27"/>
        <v>59654</v>
      </c>
      <c r="M60" s="65">
        <f t="shared" si="24"/>
        <v>48138.399999999994</v>
      </c>
      <c r="N60" s="63">
        <f t="shared" si="21"/>
        <v>8532.9</v>
      </c>
      <c r="O60" s="66">
        <f t="shared" si="22"/>
        <v>56671.299999999996</v>
      </c>
      <c r="P60" s="63">
        <f t="shared" si="31"/>
        <v>45604.800000000003</v>
      </c>
      <c r="Q60" s="63">
        <f t="shared" si="8"/>
        <v>8083.8</v>
      </c>
      <c r="R60" s="67">
        <f t="shared" si="32"/>
        <v>53688.600000000006</v>
      </c>
      <c r="S60" s="65">
        <f t="shared" si="10"/>
        <v>40537.600000000006</v>
      </c>
      <c r="T60" s="63">
        <f t="shared" si="11"/>
        <v>7185.6</v>
      </c>
      <c r="U60" s="66">
        <f t="shared" si="12"/>
        <v>47723.200000000004</v>
      </c>
      <c r="V60" s="65">
        <f t="shared" si="13"/>
        <v>35470.399999999994</v>
      </c>
      <c r="W60" s="63">
        <f t="shared" si="14"/>
        <v>6287.4</v>
      </c>
      <c r="X60" s="66">
        <f t="shared" si="15"/>
        <v>41757.799999999996</v>
      </c>
      <c r="Y60" s="104">
        <f t="shared" si="29"/>
        <v>25336</v>
      </c>
      <c r="Z60" s="104">
        <f t="shared" si="30"/>
        <v>4491</v>
      </c>
      <c r="AA60" s="66">
        <f t="shared" si="18"/>
        <v>29827</v>
      </c>
    </row>
    <row r="61" spans="1:27" ht="14.25" customHeight="1">
      <c r="A61" s="183">
        <v>58</v>
      </c>
      <c r="B61" s="46">
        <v>41699</v>
      </c>
      <c r="C61" s="57">
        <f>'BENEFÍCIOS-SEM JRS E SEM CORREÇ'!C61</f>
        <v>724</v>
      </c>
      <c r="D61" s="97">
        <v>1</v>
      </c>
      <c r="E61" s="70">
        <f t="shared" si="0"/>
        <v>724</v>
      </c>
      <c r="F61" s="59">
        <v>0</v>
      </c>
      <c r="G61" s="70">
        <f t="shared" si="1"/>
        <v>0</v>
      </c>
      <c r="H61" s="68">
        <f t="shared" si="2"/>
        <v>724</v>
      </c>
      <c r="I61" s="109">
        <f t="shared" si="20"/>
        <v>49948</v>
      </c>
      <c r="J61" s="49">
        <f>IF((I61)+K61&gt;N134,N134-K61,(I61))</f>
        <v>49948</v>
      </c>
      <c r="K61" s="49">
        <f t="shared" si="26"/>
        <v>8982</v>
      </c>
      <c r="L61" s="159">
        <f t="shared" si="27"/>
        <v>58930</v>
      </c>
      <c r="M61" s="51">
        <f t="shared" si="24"/>
        <v>47450.6</v>
      </c>
      <c r="N61" s="49">
        <f t="shared" si="21"/>
        <v>8532.9</v>
      </c>
      <c r="O61" s="52">
        <f t="shared" si="22"/>
        <v>55983.5</v>
      </c>
      <c r="P61" s="73">
        <f t="shared" si="31"/>
        <v>44953.200000000004</v>
      </c>
      <c r="Q61" s="49">
        <f t="shared" si="8"/>
        <v>8083.8</v>
      </c>
      <c r="R61" s="53">
        <f t="shared" si="32"/>
        <v>53037.000000000007</v>
      </c>
      <c r="S61" s="51">
        <f t="shared" si="10"/>
        <v>39958.400000000001</v>
      </c>
      <c r="T61" s="49">
        <f t="shared" si="11"/>
        <v>7185.6</v>
      </c>
      <c r="U61" s="52">
        <f t="shared" si="12"/>
        <v>47144</v>
      </c>
      <c r="V61" s="51">
        <f t="shared" si="13"/>
        <v>34963.599999999999</v>
      </c>
      <c r="W61" s="49">
        <f t="shared" si="14"/>
        <v>6287.4</v>
      </c>
      <c r="X61" s="52">
        <f t="shared" si="15"/>
        <v>41251</v>
      </c>
      <c r="Y61" s="128">
        <f t="shared" si="29"/>
        <v>24974</v>
      </c>
      <c r="Z61" s="128">
        <f t="shared" si="30"/>
        <v>4491</v>
      </c>
      <c r="AA61" s="52">
        <f t="shared" si="18"/>
        <v>29465</v>
      </c>
    </row>
    <row r="62" spans="1:27" ht="14.25" customHeight="1">
      <c r="A62" s="183">
        <v>57</v>
      </c>
      <c r="B62" s="46">
        <v>41730</v>
      </c>
      <c r="C62" s="57">
        <f>'BENEFÍCIOS-SEM JRS E SEM CORREÇ'!C62</f>
        <v>724</v>
      </c>
      <c r="D62" s="97">
        <v>1</v>
      </c>
      <c r="E62" s="60">
        <f t="shared" si="0"/>
        <v>724</v>
      </c>
      <c r="F62" s="59">
        <v>0</v>
      </c>
      <c r="G62" s="60">
        <f t="shared" si="1"/>
        <v>0</v>
      </c>
      <c r="H62" s="57">
        <f t="shared" si="2"/>
        <v>724</v>
      </c>
      <c r="I62" s="108">
        <f t="shared" si="20"/>
        <v>49224</v>
      </c>
      <c r="J62" s="63">
        <f>IF((I62)+K62&gt;N134,N134-K62,(I62))</f>
        <v>49224</v>
      </c>
      <c r="K62" s="63">
        <f t="shared" si="26"/>
        <v>8982</v>
      </c>
      <c r="L62" s="162">
        <f t="shared" si="27"/>
        <v>58206</v>
      </c>
      <c r="M62" s="65">
        <f t="shared" si="24"/>
        <v>46762.799999999996</v>
      </c>
      <c r="N62" s="63">
        <f t="shared" si="21"/>
        <v>8532.9</v>
      </c>
      <c r="O62" s="66">
        <f t="shared" si="22"/>
        <v>55295.7</v>
      </c>
      <c r="P62" s="63">
        <f t="shared" si="31"/>
        <v>44301.599999999999</v>
      </c>
      <c r="Q62" s="63">
        <f t="shared" si="8"/>
        <v>8083.8</v>
      </c>
      <c r="R62" s="67">
        <f t="shared" si="32"/>
        <v>52385.4</v>
      </c>
      <c r="S62" s="65">
        <f t="shared" si="10"/>
        <v>39379.200000000004</v>
      </c>
      <c r="T62" s="63">
        <f t="shared" si="11"/>
        <v>7185.6</v>
      </c>
      <c r="U62" s="66">
        <f t="shared" si="12"/>
        <v>46564.800000000003</v>
      </c>
      <c r="V62" s="65">
        <f t="shared" si="13"/>
        <v>34456.799999999996</v>
      </c>
      <c r="W62" s="63">
        <f t="shared" si="14"/>
        <v>6287.4</v>
      </c>
      <c r="X62" s="66">
        <f t="shared" si="15"/>
        <v>40744.199999999997</v>
      </c>
      <c r="Y62" s="104">
        <f t="shared" si="29"/>
        <v>24612</v>
      </c>
      <c r="Z62" s="104">
        <f t="shared" si="30"/>
        <v>4491</v>
      </c>
      <c r="AA62" s="66">
        <f t="shared" si="18"/>
        <v>29103</v>
      </c>
    </row>
    <row r="63" spans="1:27" ht="14.25" customHeight="1">
      <c r="A63" s="183">
        <v>56</v>
      </c>
      <c r="B63" s="56">
        <v>41760</v>
      </c>
      <c r="C63" s="57">
        <f>'BENEFÍCIOS-SEM JRS E SEM CORREÇ'!C63</f>
        <v>724</v>
      </c>
      <c r="D63" s="97">
        <v>1</v>
      </c>
      <c r="E63" s="70">
        <f t="shared" si="0"/>
        <v>724</v>
      </c>
      <c r="F63" s="59">
        <v>0</v>
      </c>
      <c r="G63" s="70">
        <f t="shared" si="1"/>
        <v>0</v>
      </c>
      <c r="H63" s="68">
        <f t="shared" si="2"/>
        <v>724</v>
      </c>
      <c r="I63" s="109">
        <f t="shared" si="20"/>
        <v>48500</v>
      </c>
      <c r="J63" s="49">
        <f>IF((I63)+K63&gt;N134,N134-K63,(I63))</f>
        <v>48500</v>
      </c>
      <c r="K63" s="49">
        <f t="shared" si="26"/>
        <v>8982</v>
      </c>
      <c r="L63" s="159">
        <f t="shared" si="27"/>
        <v>57482</v>
      </c>
      <c r="M63" s="51">
        <f t="shared" si="24"/>
        <v>46075</v>
      </c>
      <c r="N63" s="49">
        <f t="shared" si="21"/>
        <v>8532.9</v>
      </c>
      <c r="O63" s="52">
        <f t="shared" si="22"/>
        <v>54607.9</v>
      </c>
      <c r="P63" s="73">
        <f t="shared" si="31"/>
        <v>43650</v>
      </c>
      <c r="Q63" s="49">
        <f t="shared" si="8"/>
        <v>8083.8</v>
      </c>
      <c r="R63" s="53">
        <f t="shared" si="32"/>
        <v>51733.8</v>
      </c>
      <c r="S63" s="51">
        <f t="shared" si="10"/>
        <v>38800</v>
      </c>
      <c r="T63" s="49">
        <f t="shared" si="11"/>
        <v>7185.6</v>
      </c>
      <c r="U63" s="52">
        <f t="shared" si="12"/>
        <v>45985.599999999999</v>
      </c>
      <c r="V63" s="51">
        <f t="shared" si="13"/>
        <v>33950</v>
      </c>
      <c r="W63" s="49">
        <f t="shared" si="14"/>
        <v>6287.4</v>
      </c>
      <c r="X63" s="52">
        <f t="shared" si="15"/>
        <v>40237.4</v>
      </c>
      <c r="Y63" s="128">
        <f t="shared" si="29"/>
        <v>24250</v>
      </c>
      <c r="Z63" s="128">
        <f t="shared" si="30"/>
        <v>4491</v>
      </c>
      <c r="AA63" s="52">
        <f t="shared" si="18"/>
        <v>28741</v>
      </c>
    </row>
    <row r="64" spans="1:27" ht="14.25" customHeight="1">
      <c r="A64" s="183">
        <v>55</v>
      </c>
      <c r="B64" s="46">
        <v>41791</v>
      </c>
      <c r="C64" s="57">
        <f>'BENEFÍCIOS-SEM JRS E SEM CORREÇ'!C64</f>
        <v>724</v>
      </c>
      <c r="D64" s="97">
        <v>1</v>
      </c>
      <c r="E64" s="60">
        <f t="shared" si="0"/>
        <v>724</v>
      </c>
      <c r="F64" s="59">
        <v>0</v>
      </c>
      <c r="G64" s="60">
        <f t="shared" si="1"/>
        <v>0</v>
      </c>
      <c r="H64" s="57">
        <f t="shared" si="2"/>
        <v>724</v>
      </c>
      <c r="I64" s="108">
        <f t="shared" si="20"/>
        <v>47776</v>
      </c>
      <c r="J64" s="63">
        <f>IF((I64)+K64&gt;N134,N134-K64,(I64))</f>
        <v>47776</v>
      </c>
      <c r="K64" s="63">
        <f t="shared" si="26"/>
        <v>8982</v>
      </c>
      <c r="L64" s="162">
        <f t="shared" si="27"/>
        <v>56758</v>
      </c>
      <c r="M64" s="65">
        <f t="shared" si="24"/>
        <v>45387.199999999997</v>
      </c>
      <c r="N64" s="63">
        <f t="shared" si="21"/>
        <v>8532.9</v>
      </c>
      <c r="O64" s="66">
        <f t="shared" si="22"/>
        <v>53920.1</v>
      </c>
      <c r="P64" s="63">
        <f t="shared" si="31"/>
        <v>42998.400000000001</v>
      </c>
      <c r="Q64" s="63">
        <f t="shared" si="8"/>
        <v>8083.8</v>
      </c>
      <c r="R64" s="67">
        <f t="shared" si="32"/>
        <v>51082.200000000004</v>
      </c>
      <c r="S64" s="65">
        <f t="shared" si="10"/>
        <v>38220.800000000003</v>
      </c>
      <c r="T64" s="63">
        <f t="shared" si="11"/>
        <v>7185.6</v>
      </c>
      <c r="U64" s="66">
        <f t="shared" si="12"/>
        <v>45406.400000000001</v>
      </c>
      <c r="V64" s="65">
        <f t="shared" si="13"/>
        <v>33443.199999999997</v>
      </c>
      <c r="W64" s="63">
        <f t="shared" si="14"/>
        <v>6287.4</v>
      </c>
      <c r="X64" s="66">
        <f t="shared" si="15"/>
        <v>39730.6</v>
      </c>
      <c r="Y64" s="104">
        <f t="shared" si="29"/>
        <v>23888</v>
      </c>
      <c r="Z64" s="104">
        <f t="shared" si="30"/>
        <v>4491</v>
      </c>
      <c r="AA64" s="66">
        <f t="shared" si="18"/>
        <v>28379</v>
      </c>
    </row>
    <row r="65" spans="1:27" ht="14.25" customHeight="1">
      <c r="A65" s="183">
        <v>54</v>
      </c>
      <c r="B65" s="46">
        <v>41821</v>
      </c>
      <c r="C65" s="57">
        <f>'BENEFÍCIOS-SEM JRS E SEM CORREÇ'!C65</f>
        <v>724</v>
      </c>
      <c r="D65" s="97">
        <v>1</v>
      </c>
      <c r="E65" s="70">
        <f t="shared" si="0"/>
        <v>724</v>
      </c>
      <c r="F65" s="59">
        <v>0</v>
      </c>
      <c r="G65" s="70">
        <f t="shared" si="1"/>
        <v>0</v>
      </c>
      <c r="H65" s="68">
        <f t="shared" si="2"/>
        <v>724</v>
      </c>
      <c r="I65" s="109">
        <f t="shared" si="20"/>
        <v>47052</v>
      </c>
      <c r="J65" s="49">
        <f>IF((I65)+K65&gt;N134,N134-K65,(I65))</f>
        <v>47052</v>
      </c>
      <c r="K65" s="49">
        <f t="shared" si="26"/>
        <v>8982</v>
      </c>
      <c r="L65" s="159">
        <f t="shared" si="27"/>
        <v>56034</v>
      </c>
      <c r="M65" s="51">
        <f t="shared" si="24"/>
        <v>44699.4</v>
      </c>
      <c r="N65" s="49">
        <f t="shared" si="21"/>
        <v>8532.9</v>
      </c>
      <c r="O65" s="52">
        <f t="shared" si="22"/>
        <v>53232.3</v>
      </c>
      <c r="P65" s="73">
        <f t="shared" si="31"/>
        <v>42346.8</v>
      </c>
      <c r="Q65" s="49">
        <f t="shared" si="8"/>
        <v>8083.8</v>
      </c>
      <c r="R65" s="53">
        <f t="shared" si="32"/>
        <v>50430.600000000006</v>
      </c>
      <c r="S65" s="51">
        <f t="shared" si="10"/>
        <v>37641.599999999999</v>
      </c>
      <c r="T65" s="49">
        <f t="shared" si="11"/>
        <v>7185.6</v>
      </c>
      <c r="U65" s="52">
        <f t="shared" si="12"/>
        <v>44827.199999999997</v>
      </c>
      <c r="V65" s="51">
        <f t="shared" si="13"/>
        <v>32936.400000000001</v>
      </c>
      <c r="W65" s="49">
        <f t="shared" si="14"/>
        <v>6287.4</v>
      </c>
      <c r="X65" s="52">
        <f t="shared" si="15"/>
        <v>39223.800000000003</v>
      </c>
      <c r="Y65" s="128">
        <f t="shared" si="29"/>
        <v>23526</v>
      </c>
      <c r="Z65" s="128">
        <f t="shared" si="30"/>
        <v>4491</v>
      </c>
      <c r="AA65" s="52">
        <f t="shared" si="18"/>
        <v>28017</v>
      </c>
    </row>
    <row r="66" spans="1:27" ht="14.25" customHeight="1">
      <c r="A66" s="183">
        <v>53</v>
      </c>
      <c r="B66" s="56">
        <v>41852</v>
      </c>
      <c r="C66" s="57">
        <f>'BENEFÍCIOS-SEM JRS E SEM CORREÇ'!C66</f>
        <v>724</v>
      </c>
      <c r="D66" s="97">
        <v>1</v>
      </c>
      <c r="E66" s="60">
        <f t="shared" si="0"/>
        <v>724</v>
      </c>
      <c r="F66" s="59">
        <v>0</v>
      </c>
      <c r="G66" s="60">
        <f t="shared" si="1"/>
        <v>0</v>
      </c>
      <c r="H66" s="57">
        <f t="shared" si="2"/>
        <v>724</v>
      </c>
      <c r="I66" s="108">
        <f t="shared" si="20"/>
        <v>46328</v>
      </c>
      <c r="J66" s="63">
        <f>IF((I66)+K66&gt;N134,N134-K66,(I66))</f>
        <v>46328</v>
      </c>
      <c r="K66" s="63">
        <f t="shared" si="26"/>
        <v>8982</v>
      </c>
      <c r="L66" s="162">
        <f t="shared" si="27"/>
        <v>55310</v>
      </c>
      <c r="M66" s="65">
        <f t="shared" si="24"/>
        <v>44011.6</v>
      </c>
      <c r="N66" s="63">
        <f t="shared" si="21"/>
        <v>8532.9</v>
      </c>
      <c r="O66" s="66">
        <f t="shared" si="22"/>
        <v>52544.5</v>
      </c>
      <c r="P66" s="63">
        <f t="shared" si="31"/>
        <v>41695.200000000004</v>
      </c>
      <c r="Q66" s="63">
        <f t="shared" si="8"/>
        <v>8083.8</v>
      </c>
      <c r="R66" s="67">
        <f t="shared" si="32"/>
        <v>49779.000000000007</v>
      </c>
      <c r="S66" s="65">
        <f t="shared" si="10"/>
        <v>37062.400000000001</v>
      </c>
      <c r="T66" s="63">
        <f t="shared" si="11"/>
        <v>7185.6</v>
      </c>
      <c r="U66" s="66">
        <f t="shared" si="12"/>
        <v>44248</v>
      </c>
      <c r="V66" s="65">
        <f t="shared" si="13"/>
        <v>32429.599999999999</v>
      </c>
      <c r="W66" s="63">
        <f t="shared" si="14"/>
        <v>6287.4</v>
      </c>
      <c r="X66" s="66">
        <f t="shared" si="15"/>
        <v>38717</v>
      </c>
      <c r="Y66" s="104">
        <f t="shared" si="29"/>
        <v>23164</v>
      </c>
      <c r="Z66" s="104">
        <f t="shared" si="30"/>
        <v>4491</v>
      </c>
      <c r="AA66" s="66">
        <f t="shared" si="18"/>
        <v>27655</v>
      </c>
    </row>
    <row r="67" spans="1:27" ht="14.25" customHeight="1">
      <c r="A67" s="183">
        <v>52</v>
      </c>
      <c r="B67" s="46">
        <v>41883</v>
      </c>
      <c r="C67" s="57">
        <f>'BENEFÍCIOS-SEM JRS E SEM CORREÇ'!C67</f>
        <v>724</v>
      </c>
      <c r="D67" s="97">
        <v>1</v>
      </c>
      <c r="E67" s="70">
        <f t="shared" si="0"/>
        <v>724</v>
      </c>
      <c r="F67" s="59">
        <v>0</v>
      </c>
      <c r="G67" s="70">
        <f t="shared" si="1"/>
        <v>0</v>
      </c>
      <c r="H67" s="68">
        <f t="shared" si="2"/>
        <v>724</v>
      </c>
      <c r="I67" s="109">
        <f t="shared" si="20"/>
        <v>45604</v>
      </c>
      <c r="J67" s="49">
        <f>IF((I67)+K67&gt;N134,N134-K67,(I67))</f>
        <v>45604</v>
      </c>
      <c r="K67" s="49">
        <f t="shared" si="26"/>
        <v>8982</v>
      </c>
      <c r="L67" s="159">
        <f t="shared" si="27"/>
        <v>54586</v>
      </c>
      <c r="M67" s="51">
        <f t="shared" si="24"/>
        <v>43323.799999999996</v>
      </c>
      <c r="N67" s="49">
        <f t="shared" si="21"/>
        <v>8532.9</v>
      </c>
      <c r="O67" s="52">
        <f t="shared" si="22"/>
        <v>51856.7</v>
      </c>
      <c r="P67" s="73">
        <f t="shared" si="31"/>
        <v>41043.599999999999</v>
      </c>
      <c r="Q67" s="49">
        <f t="shared" si="8"/>
        <v>8083.8</v>
      </c>
      <c r="R67" s="53">
        <f t="shared" si="32"/>
        <v>49127.4</v>
      </c>
      <c r="S67" s="51">
        <f t="shared" si="10"/>
        <v>36483.200000000004</v>
      </c>
      <c r="T67" s="49">
        <f t="shared" si="11"/>
        <v>7185.6</v>
      </c>
      <c r="U67" s="52">
        <f t="shared" si="12"/>
        <v>43668.800000000003</v>
      </c>
      <c r="V67" s="51">
        <f t="shared" si="13"/>
        <v>31922.799999999999</v>
      </c>
      <c r="W67" s="49">
        <f t="shared" si="14"/>
        <v>6287.4</v>
      </c>
      <c r="X67" s="52">
        <f t="shared" si="15"/>
        <v>38210.199999999997</v>
      </c>
      <c r="Y67" s="128">
        <f t="shared" si="29"/>
        <v>22802</v>
      </c>
      <c r="Z67" s="128">
        <f t="shared" si="30"/>
        <v>4491</v>
      </c>
      <c r="AA67" s="52">
        <f t="shared" si="18"/>
        <v>27293</v>
      </c>
    </row>
    <row r="68" spans="1:27" ht="14.25" customHeight="1">
      <c r="A68" s="183">
        <v>51</v>
      </c>
      <c r="B68" s="46">
        <v>41913</v>
      </c>
      <c r="C68" s="57">
        <f>'BENEFÍCIOS-SEM JRS E SEM CORREÇ'!C68</f>
        <v>724</v>
      </c>
      <c r="D68" s="97">
        <v>1</v>
      </c>
      <c r="E68" s="60">
        <f t="shared" si="0"/>
        <v>724</v>
      </c>
      <c r="F68" s="59">
        <v>0</v>
      </c>
      <c r="G68" s="60">
        <f t="shared" si="1"/>
        <v>0</v>
      </c>
      <c r="H68" s="57">
        <f t="shared" si="2"/>
        <v>724</v>
      </c>
      <c r="I68" s="108">
        <f t="shared" si="20"/>
        <v>44880</v>
      </c>
      <c r="J68" s="63">
        <f>IF((I68)+K68&gt;N134,N134-K68,(I68))</f>
        <v>44880</v>
      </c>
      <c r="K68" s="63">
        <f t="shared" si="26"/>
        <v>8982</v>
      </c>
      <c r="L68" s="162">
        <f t="shared" si="27"/>
        <v>53862</v>
      </c>
      <c r="M68" s="65">
        <f t="shared" si="24"/>
        <v>42636</v>
      </c>
      <c r="N68" s="63">
        <f t="shared" si="21"/>
        <v>8532.9</v>
      </c>
      <c r="O68" s="66">
        <f t="shared" si="22"/>
        <v>51168.9</v>
      </c>
      <c r="P68" s="63">
        <f t="shared" si="31"/>
        <v>40392</v>
      </c>
      <c r="Q68" s="63">
        <f t="shared" si="8"/>
        <v>8083.8</v>
      </c>
      <c r="R68" s="67">
        <f t="shared" si="32"/>
        <v>48475.8</v>
      </c>
      <c r="S68" s="65">
        <f t="shared" si="10"/>
        <v>35904</v>
      </c>
      <c r="T68" s="63">
        <f t="shared" si="11"/>
        <v>7185.6</v>
      </c>
      <c r="U68" s="66">
        <f t="shared" si="12"/>
        <v>43089.599999999999</v>
      </c>
      <c r="V68" s="65">
        <f t="shared" si="13"/>
        <v>31415.999999999996</v>
      </c>
      <c r="W68" s="63">
        <f t="shared" si="14"/>
        <v>6287.4</v>
      </c>
      <c r="X68" s="66">
        <f t="shared" si="15"/>
        <v>37703.399999999994</v>
      </c>
      <c r="Y68" s="104">
        <f t="shared" si="29"/>
        <v>22440</v>
      </c>
      <c r="Z68" s="104">
        <f t="shared" si="30"/>
        <v>4491</v>
      </c>
      <c r="AA68" s="66">
        <f t="shared" si="18"/>
        <v>26931</v>
      </c>
    </row>
    <row r="69" spans="1:27" ht="14.25" customHeight="1">
      <c r="A69" s="183">
        <v>50</v>
      </c>
      <c r="B69" s="56">
        <v>41944</v>
      </c>
      <c r="C69" s="57">
        <f>'BENEFÍCIOS-SEM JRS E SEM CORREÇ'!C69</f>
        <v>724</v>
      </c>
      <c r="D69" s="97">
        <v>1</v>
      </c>
      <c r="E69" s="70">
        <f t="shared" si="0"/>
        <v>724</v>
      </c>
      <c r="F69" s="59">
        <v>0</v>
      </c>
      <c r="G69" s="70">
        <f t="shared" si="1"/>
        <v>0</v>
      </c>
      <c r="H69" s="68">
        <f t="shared" si="2"/>
        <v>724</v>
      </c>
      <c r="I69" s="109">
        <f t="shared" si="20"/>
        <v>44156</v>
      </c>
      <c r="J69" s="49">
        <f>IF((I69)+K69&gt;N134,N134-K69,(I69))</f>
        <v>44156</v>
      </c>
      <c r="K69" s="49">
        <f t="shared" si="26"/>
        <v>8982</v>
      </c>
      <c r="L69" s="159">
        <f t="shared" si="27"/>
        <v>53138</v>
      </c>
      <c r="M69" s="51">
        <f t="shared" si="24"/>
        <v>41948.2</v>
      </c>
      <c r="N69" s="49">
        <f t="shared" si="21"/>
        <v>8532.9</v>
      </c>
      <c r="O69" s="52">
        <f t="shared" si="22"/>
        <v>50481.1</v>
      </c>
      <c r="P69" s="73">
        <f t="shared" si="31"/>
        <v>39740.400000000001</v>
      </c>
      <c r="Q69" s="49">
        <f t="shared" si="8"/>
        <v>8083.8</v>
      </c>
      <c r="R69" s="53">
        <f t="shared" si="32"/>
        <v>47824.200000000004</v>
      </c>
      <c r="S69" s="51">
        <f t="shared" si="10"/>
        <v>35324.800000000003</v>
      </c>
      <c r="T69" s="49">
        <f t="shared" si="11"/>
        <v>7185.6</v>
      </c>
      <c r="U69" s="52">
        <f t="shared" si="12"/>
        <v>42510.400000000001</v>
      </c>
      <c r="V69" s="51">
        <f t="shared" si="13"/>
        <v>30909.199999999997</v>
      </c>
      <c r="W69" s="49">
        <f t="shared" si="14"/>
        <v>6287.4</v>
      </c>
      <c r="X69" s="52">
        <f t="shared" si="15"/>
        <v>37196.6</v>
      </c>
      <c r="Y69" s="128">
        <f t="shared" si="29"/>
        <v>22078</v>
      </c>
      <c r="Z69" s="128">
        <f t="shared" si="30"/>
        <v>4491</v>
      </c>
      <c r="AA69" s="52">
        <f t="shared" si="18"/>
        <v>26569</v>
      </c>
    </row>
    <row r="70" spans="1:27" ht="14.25" customHeight="1">
      <c r="A70" s="183">
        <v>49</v>
      </c>
      <c r="B70" s="46">
        <v>41974</v>
      </c>
      <c r="C70" s="57">
        <f>C69</f>
        <v>724</v>
      </c>
      <c r="D70" s="97">
        <v>1</v>
      </c>
      <c r="E70" s="60">
        <f t="shared" si="0"/>
        <v>724</v>
      </c>
      <c r="F70" s="59">
        <v>0</v>
      </c>
      <c r="G70" s="60">
        <f t="shared" si="1"/>
        <v>0</v>
      </c>
      <c r="H70" s="57">
        <f t="shared" si="2"/>
        <v>724</v>
      </c>
      <c r="I70" s="108">
        <f t="shared" si="20"/>
        <v>43432</v>
      </c>
      <c r="J70" s="63">
        <f>IF((I70)+K70&gt;N134,N134-K70,(I70))</f>
        <v>43432</v>
      </c>
      <c r="K70" s="63">
        <f t="shared" ref="K70:K101" si="33">H$134</f>
        <v>8982</v>
      </c>
      <c r="L70" s="162">
        <f t="shared" ref="L70:L117" si="34">J70+K70</f>
        <v>52414</v>
      </c>
      <c r="M70" s="65">
        <f t="shared" si="24"/>
        <v>41260.400000000001</v>
      </c>
      <c r="N70" s="63">
        <f t="shared" si="21"/>
        <v>8532.9</v>
      </c>
      <c r="O70" s="66">
        <f t="shared" si="22"/>
        <v>49793.3</v>
      </c>
      <c r="P70" s="63">
        <f t="shared" si="31"/>
        <v>39088.800000000003</v>
      </c>
      <c r="Q70" s="63">
        <f t="shared" si="8"/>
        <v>8083.8</v>
      </c>
      <c r="R70" s="67">
        <f t="shared" si="32"/>
        <v>47172.600000000006</v>
      </c>
      <c r="S70" s="65">
        <f t="shared" si="10"/>
        <v>34745.599999999999</v>
      </c>
      <c r="T70" s="63">
        <f t="shared" si="11"/>
        <v>7185.6</v>
      </c>
      <c r="U70" s="66">
        <f t="shared" si="12"/>
        <v>41931.199999999997</v>
      </c>
      <c r="V70" s="65">
        <f t="shared" si="13"/>
        <v>30402.399999999998</v>
      </c>
      <c r="W70" s="63">
        <f t="shared" si="14"/>
        <v>6287.4</v>
      </c>
      <c r="X70" s="66">
        <f t="shared" ref="X70:X117" si="35">V70+W70</f>
        <v>36689.799999999996</v>
      </c>
      <c r="Y70" s="104">
        <f t="shared" si="29"/>
        <v>21716</v>
      </c>
      <c r="Z70" s="104">
        <f t="shared" si="30"/>
        <v>4491</v>
      </c>
      <c r="AA70" s="66">
        <f t="shared" si="18"/>
        <v>26207</v>
      </c>
    </row>
    <row r="71" spans="1:27" ht="14.25" customHeight="1">
      <c r="A71" s="183">
        <v>48</v>
      </c>
      <c r="B71" s="46">
        <v>42005</v>
      </c>
      <c r="C71" s="57">
        <f>'BENEFÍCIOS-SEM JRS E SEM CORREÇ'!C71</f>
        <v>788</v>
      </c>
      <c r="D71" s="97">
        <v>1</v>
      </c>
      <c r="E71" s="70">
        <f t="shared" si="0"/>
        <v>788</v>
      </c>
      <c r="F71" s="59">
        <v>0</v>
      </c>
      <c r="G71" s="70">
        <f t="shared" si="1"/>
        <v>0</v>
      </c>
      <c r="H71" s="68">
        <f t="shared" si="2"/>
        <v>788</v>
      </c>
      <c r="I71" s="109">
        <f t="shared" si="20"/>
        <v>42708</v>
      </c>
      <c r="J71" s="49">
        <f>IF((I71)+K71&gt;N134,N134-K71,(I71))</f>
        <v>42708</v>
      </c>
      <c r="K71" s="49">
        <f t="shared" si="33"/>
        <v>8982</v>
      </c>
      <c r="L71" s="159">
        <f t="shared" si="34"/>
        <v>51690</v>
      </c>
      <c r="M71" s="51">
        <f t="shared" si="24"/>
        <v>40572.6</v>
      </c>
      <c r="N71" s="49">
        <f t="shared" si="21"/>
        <v>8532.9</v>
      </c>
      <c r="O71" s="52">
        <f t="shared" si="22"/>
        <v>49105.5</v>
      </c>
      <c r="P71" s="73">
        <f t="shared" si="31"/>
        <v>38437.200000000004</v>
      </c>
      <c r="Q71" s="49">
        <f t="shared" ref="Q71:Q117" si="36">K71*P$9</f>
        <v>8083.8</v>
      </c>
      <c r="R71" s="53">
        <f t="shared" si="32"/>
        <v>46521.000000000007</v>
      </c>
      <c r="S71" s="51">
        <f t="shared" si="10"/>
        <v>34166.400000000001</v>
      </c>
      <c r="T71" s="49">
        <f t="shared" ref="T71:T117" si="37">K71*S$9</f>
        <v>7185.6</v>
      </c>
      <c r="U71" s="52">
        <f t="shared" si="12"/>
        <v>41352</v>
      </c>
      <c r="V71" s="51">
        <f t="shared" ref="V71:V117" si="38">J71*V$9</f>
        <v>29895.599999999999</v>
      </c>
      <c r="W71" s="49">
        <f t="shared" ref="W71:W93" si="39">K71*V$9</f>
        <v>6287.4</v>
      </c>
      <c r="X71" s="52">
        <f t="shared" si="35"/>
        <v>36183</v>
      </c>
      <c r="Y71" s="128">
        <f t="shared" si="29"/>
        <v>21354</v>
      </c>
      <c r="Z71" s="128">
        <f t="shared" si="30"/>
        <v>4491</v>
      </c>
      <c r="AA71" s="52">
        <f t="shared" si="18"/>
        <v>25845</v>
      </c>
    </row>
    <row r="72" spans="1:27" ht="14.25" customHeight="1">
      <c r="A72" s="183">
        <v>47</v>
      </c>
      <c r="B72" s="56">
        <v>42036</v>
      </c>
      <c r="C72" s="57">
        <f>'BENEFÍCIOS-SEM JRS E SEM CORREÇ'!C72</f>
        <v>788</v>
      </c>
      <c r="D72" s="97">
        <v>1</v>
      </c>
      <c r="E72" s="60">
        <f t="shared" si="0"/>
        <v>788</v>
      </c>
      <c r="F72" s="59">
        <v>0</v>
      </c>
      <c r="G72" s="60">
        <f t="shared" si="1"/>
        <v>0</v>
      </c>
      <c r="H72" s="57">
        <f t="shared" si="2"/>
        <v>788</v>
      </c>
      <c r="I72" s="108">
        <f t="shared" si="20"/>
        <v>41920</v>
      </c>
      <c r="J72" s="63">
        <f>IF((I72)+K72&gt;N134,N134-K72,(I72))</f>
        <v>41920</v>
      </c>
      <c r="K72" s="63">
        <f t="shared" si="33"/>
        <v>8982</v>
      </c>
      <c r="L72" s="162">
        <f t="shared" si="34"/>
        <v>50902</v>
      </c>
      <c r="M72" s="65">
        <f t="shared" si="24"/>
        <v>39824</v>
      </c>
      <c r="N72" s="63">
        <f t="shared" si="21"/>
        <v>8532.9</v>
      </c>
      <c r="O72" s="66">
        <f t="shared" si="22"/>
        <v>48356.9</v>
      </c>
      <c r="P72" s="63">
        <f>J72*$P$9</f>
        <v>37728</v>
      </c>
      <c r="Q72" s="63">
        <f t="shared" si="36"/>
        <v>8083.8</v>
      </c>
      <c r="R72" s="67">
        <f t="shared" si="32"/>
        <v>45811.8</v>
      </c>
      <c r="S72" s="65">
        <f t="shared" ref="S72:S117" si="40">J72*S$9</f>
        <v>33536</v>
      </c>
      <c r="T72" s="63">
        <f t="shared" si="37"/>
        <v>7185.6</v>
      </c>
      <c r="U72" s="66">
        <f t="shared" ref="U72:U117" si="41">S72+T72</f>
        <v>40721.599999999999</v>
      </c>
      <c r="V72" s="65">
        <f t="shared" si="38"/>
        <v>29343.999999999996</v>
      </c>
      <c r="W72" s="63">
        <f t="shared" si="39"/>
        <v>6287.4</v>
      </c>
      <c r="X72" s="66">
        <f t="shared" si="35"/>
        <v>35631.399999999994</v>
      </c>
      <c r="Y72" s="104">
        <f t="shared" si="29"/>
        <v>20960</v>
      </c>
      <c r="Z72" s="104">
        <f t="shared" si="30"/>
        <v>4491</v>
      </c>
      <c r="AA72" s="66">
        <f t="shared" si="18"/>
        <v>25451</v>
      </c>
    </row>
    <row r="73" spans="1:27" ht="14.25" customHeight="1">
      <c r="A73" s="183">
        <v>46</v>
      </c>
      <c r="B73" s="46">
        <v>42064</v>
      </c>
      <c r="C73" s="57">
        <f>'BENEFÍCIOS-SEM JRS E SEM CORREÇ'!C73</f>
        <v>788</v>
      </c>
      <c r="D73" s="97">
        <v>1</v>
      </c>
      <c r="E73" s="70">
        <f t="shared" si="0"/>
        <v>788</v>
      </c>
      <c r="F73" s="59">
        <v>0</v>
      </c>
      <c r="G73" s="70">
        <f t="shared" si="1"/>
        <v>0</v>
      </c>
      <c r="H73" s="68">
        <f t="shared" si="2"/>
        <v>788</v>
      </c>
      <c r="I73" s="109">
        <f t="shared" si="20"/>
        <v>41132</v>
      </c>
      <c r="J73" s="49">
        <f>IF((I73)+K73&gt;N134,N134-K73,(I73))</f>
        <v>41132</v>
      </c>
      <c r="K73" s="49">
        <f t="shared" si="33"/>
        <v>8982</v>
      </c>
      <c r="L73" s="159">
        <f t="shared" si="34"/>
        <v>50114</v>
      </c>
      <c r="M73" s="51">
        <f t="shared" si="24"/>
        <v>39075.4</v>
      </c>
      <c r="N73" s="49">
        <f t="shared" si="21"/>
        <v>8532.9</v>
      </c>
      <c r="O73" s="52">
        <f t="shared" si="22"/>
        <v>47608.3</v>
      </c>
      <c r="P73" s="73">
        <f>J73*$P$9</f>
        <v>37018.800000000003</v>
      </c>
      <c r="Q73" s="49">
        <f t="shared" si="36"/>
        <v>8083.8</v>
      </c>
      <c r="R73" s="53">
        <f t="shared" si="32"/>
        <v>45102.600000000006</v>
      </c>
      <c r="S73" s="51">
        <f t="shared" si="40"/>
        <v>32905.599999999999</v>
      </c>
      <c r="T73" s="49">
        <f t="shared" si="37"/>
        <v>7185.6</v>
      </c>
      <c r="U73" s="52">
        <f t="shared" si="41"/>
        <v>40091.199999999997</v>
      </c>
      <c r="V73" s="51">
        <f t="shared" si="38"/>
        <v>28792.399999999998</v>
      </c>
      <c r="W73" s="49">
        <f t="shared" si="39"/>
        <v>6287.4</v>
      </c>
      <c r="X73" s="52">
        <f t="shared" si="35"/>
        <v>35079.799999999996</v>
      </c>
      <c r="Y73" s="128">
        <f t="shared" si="29"/>
        <v>20566</v>
      </c>
      <c r="Z73" s="128">
        <f t="shared" si="30"/>
        <v>4491</v>
      </c>
      <c r="AA73" s="52">
        <f t="shared" si="18"/>
        <v>25057</v>
      </c>
    </row>
    <row r="74" spans="1:27" ht="14.25" customHeight="1">
      <c r="A74" s="183">
        <v>45</v>
      </c>
      <c r="B74" s="46">
        <v>42095</v>
      </c>
      <c r="C74" s="57">
        <f>'BENEFÍCIOS-SEM JRS E SEM CORREÇ'!C74</f>
        <v>788</v>
      </c>
      <c r="D74" s="97">
        <v>1</v>
      </c>
      <c r="E74" s="60">
        <f t="shared" si="0"/>
        <v>788</v>
      </c>
      <c r="F74" s="59">
        <v>0</v>
      </c>
      <c r="G74" s="60">
        <f t="shared" si="1"/>
        <v>0</v>
      </c>
      <c r="H74" s="57">
        <f t="shared" si="2"/>
        <v>788</v>
      </c>
      <c r="I74" s="108">
        <f t="shared" si="20"/>
        <v>40344</v>
      </c>
      <c r="J74" s="63">
        <f>IF((I74)+K74&gt;N134,N134-K74,(I74))</f>
        <v>40344</v>
      </c>
      <c r="K74" s="63">
        <f t="shared" si="33"/>
        <v>8982</v>
      </c>
      <c r="L74" s="162">
        <f t="shared" si="34"/>
        <v>49326</v>
      </c>
      <c r="M74" s="65">
        <f t="shared" si="24"/>
        <v>38326.799999999996</v>
      </c>
      <c r="N74" s="63">
        <f t="shared" si="21"/>
        <v>8532.9</v>
      </c>
      <c r="O74" s="66">
        <f t="shared" si="22"/>
        <v>46859.7</v>
      </c>
      <c r="P74" s="63">
        <f t="shared" ref="P74:P87" si="42">J74*$P$9</f>
        <v>36309.599999999999</v>
      </c>
      <c r="Q74" s="63">
        <f t="shared" si="36"/>
        <v>8083.8</v>
      </c>
      <c r="R74" s="67">
        <f>P74+Q74</f>
        <v>44393.4</v>
      </c>
      <c r="S74" s="65">
        <f t="shared" si="40"/>
        <v>32275.200000000001</v>
      </c>
      <c r="T74" s="63">
        <f t="shared" si="37"/>
        <v>7185.6</v>
      </c>
      <c r="U74" s="66">
        <f t="shared" si="41"/>
        <v>39460.800000000003</v>
      </c>
      <c r="V74" s="65">
        <f t="shared" si="38"/>
        <v>28240.799999999999</v>
      </c>
      <c r="W74" s="63">
        <f t="shared" si="39"/>
        <v>6287.4</v>
      </c>
      <c r="X74" s="66">
        <f t="shared" si="35"/>
        <v>34528.199999999997</v>
      </c>
      <c r="Y74" s="104">
        <f t="shared" si="29"/>
        <v>20172</v>
      </c>
      <c r="Z74" s="104">
        <f t="shared" si="30"/>
        <v>4491</v>
      </c>
      <c r="AA74" s="66">
        <f t="shared" si="18"/>
        <v>24663</v>
      </c>
    </row>
    <row r="75" spans="1:27" ht="14.25" customHeight="1">
      <c r="A75" s="183">
        <v>44</v>
      </c>
      <c r="B75" s="56">
        <v>42125</v>
      </c>
      <c r="C75" s="57">
        <f>'BENEFÍCIOS-SEM JRS E SEM CORREÇ'!C75</f>
        <v>788</v>
      </c>
      <c r="D75" s="97">
        <v>1</v>
      </c>
      <c r="E75" s="70">
        <f t="shared" ref="E75:E118" si="43">C75*D75</f>
        <v>788</v>
      </c>
      <c r="F75" s="59">
        <v>0</v>
      </c>
      <c r="G75" s="70">
        <f t="shared" ref="G75:G118" si="44">E75*F75</f>
        <v>0</v>
      </c>
      <c r="H75" s="68">
        <f t="shared" ref="H75:H118" si="45">E75+G75</f>
        <v>788</v>
      </c>
      <c r="I75" s="109">
        <f t="shared" si="20"/>
        <v>39556</v>
      </c>
      <c r="J75" s="49">
        <f>IF((I75)+K75&gt;N134,N134-K75,(I75))</f>
        <v>39556</v>
      </c>
      <c r="K75" s="49">
        <f t="shared" si="33"/>
        <v>8982</v>
      </c>
      <c r="L75" s="159">
        <f t="shared" si="34"/>
        <v>48538</v>
      </c>
      <c r="M75" s="51">
        <f t="shared" si="24"/>
        <v>37578.199999999997</v>
      </c>
      <c r="N75" s="49">
        <f t="shared" si="21"/>
        <v>8532.9</v>
      </c>
      <c r="O75" s="52">
        <f t="shared" si="22"/>
        <v>46111.1</v>
      </c>
      <c r="P75" s="73">
        <f t="shared" si="42"/>
        <v>35600.400000000001</v>
      </c>
      <c r="Q75" s="49">
        <f t="shared" si="36"/>
        <v>8083.8</v>
      </c>
      <c r="R75" s="53">
        <f t="shared" ref="R75:R117" si="46">P75+Q75</f>
        <v>43684.200000000004</v>
      </c>
      <c r="S75" s="51">
        <f t="shared" si="40"/>
        <v>31644.800000000003</v>
      </c>
      <c r="T75" s="49">
        <f t="shared" si="37"/>
        <v>7185.6</v>
      </c>
      <c r="U75" s="52">
        <f t="shared" si="41"/>
        <v>38830.400000000001</v>
      </c>
      <c r="V75" s="51">
        <f t="shared" si="38"/>
        <v>27689.199999999997</v>
      </c>
      <c r="W75" s="49">
        <f t="shared" si="39"/>
        <v>6287.4</v>
      </c>
      <c r="X75" s="52">
        <f t="shared" si="35"/>
        <v>33976.6</v>
      </c>
      <c r="Y75" s="128">
        <f t="shared" ref="Y75:Y118" si="47">J75*Y$9</f>
        <v>19778</v>
      </c>
      <c r="Z75" s="128">
        <f t="shared" ref="Z75:Z118" si="48">K75*Y$9</f>
        <v>4491</v>
      </c>
      <c r="AA75" s="52">
        <f t="shared" ref="AA75:AA118" si="49">Y75+Z75</f>
        <v>24269</v>
      </c>
    </row>
    <row r="76" spans="1:27" ht="14.25" customHeight="1">
      <c r="A76" s="183">
        <v>43</v>
      </c>
      <c r="B76" s="46">
        <v>42156</v>
      </c>
      <c r="C76" s="57">
        <f>'BENEFÍCIOS-SEM JRS E SEM CORREÇ'!C76</f>
        <v>788</v>
      </c>
      <c r="D76" s="97">
        <v>1</v>
      </c>
      <c r="E76" s="60">
        <f t="shared" si="43"/>
        <v>788</v>
      </c>
      <c r="F76" s="59">
        <v>0</v>
      </c>
      <c r="G76" s="60">
        <f t="shared" si="44"/>
        <v>0</v>
      </c>
      <c r="H76" s="57">
        <f t="shared" si="45"/>
        <v>788</v>
      </c>
      <c r="I76" s="108">
        <f t="shared" si="20"/>
        <v>38768</v>
      </c>
      <c r="J76" s="63">
        <f>IF((I76)+K76&gt;N134,N134-K76,(I76))</f>
        <v>38768</v>
      </c>
      <c r="K76" s="63">
        <f t="shared" si="33"/>
        <v>8982</v>
      </c>
      <c r="L76" s="162">
        <f t="shared" si="34"/>
        <v>47750</v>
      </c>
      <c r="M76" s="65">
        <f t="shared" si="24"/>
        <v>36829.599999999999</v>
      </c>
      <c r="N76" s="63">
        <f t="shared" si="21"/>
        <v>8532.9</v>
      </c>
      <c r="O76" s="66">
        <f t="shared" si="22"/>
        <v>45362.5</v>
      </c>
      <c r="P76" s="63">
        <f t="shared" si="42"/>
        <v>34891.200000000004</v>
      </c>
      <c r="Q76" s="63">
        <f t="shared" si="36"/>
        <v>8083.8</v>
      </c>
      <c r="R76" s="67">
        <f t="shared" si="46"/>
        <v>42975.000000000007</v>
      </c>
      <c r="S76" s="65">
        <f t="shared" si="40"/>
        <v>31014.400000000001</v>
      </c>
      <c r="T76" s="63">
        <f t="shared" si="37"/>
        <v>7185.6</v>
      </c>
      <c r="U76" s="66">
        <f t="shared" si="41"/>
        <v>38200</v>
      </c>
      <c r="V76" s="65">
        <f t="shared" si="38"/>
        <v>27137.599999999999</v>
      </c>
      <c r="W76" s="63">
        <f t="shared" si="39"/>
        <v>6287.4</v>
      </c>
      <c r="X76" s="66">
        <f t="shared" si="35"/>
        <v>33425</v>
      </c>
      <c r="Y76" s="104">
        <f t="shared" si="47"/>
        <v>19384</v>
      </c>
      <c r="Z76" s="104">
        <f t="shared" si="48"/>
        <v>4491</v>
      </c>
      <c r="AA76" s="66">
        <f t="shared" si="49"/>
        <v>23875</v>
      </c>
    </row>
    <row r="77" spans="1:27" ht="14.25" customHeight="1">
      <c r="A77" s="183">
        <v>42</v>
      </c>
      <c r="B77" s="46">
        <v>42186</v>
      </c>
      <c r="C77" s="57">
        <f>'BENEFÍCIOS-SEM JRS E SEM CORREÇ'!C77</f>
        <v>788</v>
      </c>
      <c r="D77" s="97">
        <v>1</v>
      </c>
      <c r="E77" s="70">
        <f t="shared" si="43"/>
        <v>788</v>
      </c>
      <c r="F77" s="59">
        <v>0</v>
      </c>
      <c r="G77" s="70">
        <f t="shared" si="44"/>
        <v>0</v>
      </c>
      <c r="H77" s="68">
        <f t="shared" si="45"/>
        <v>788</v>
      </c>
      <c r="I77" s="109">
        <f t="shared" ref="I77:I117" si="50">I76-H76</f>
        <v>37980</v>
      </c>
      <c r="J77" s="49">
        <f>IF((I77)+K77&gt;N134,N134-K77,(I77))</f>
        <v>37980</v>
      </c>
      <c r="K77" s="49">
        <f t="shared" si="33"/>
        <v>8982</v>
      </c>
      <c r="L77" s="159">
        <f t="shared" si="34"/>
        <v>46962</v>
      </c>
      <c r="M77" s="51">
        <f t="shared" si="24"/>
        <v>36081</v>
      </c>
      <c r="N77" s="49">
        <f t="shared" si="21"/>
        <v>8532.9</v>
      </c>
      <c r="O77" s="52">
        <f t="shared" si="22"/>
        <v>44613.9</v>
      </c>
      <c r="P77" s="73">
        <f t="shared" si="42"/>
        <v>34182</v>
      </c>
      <c r="Q77" s="49">
        <f t="shared" si="36"/>
        <v>8083.8</v>
      </c>
      <c r="R77" s="53">
        <f t="shared" si="46"/>
        <v>42265.8</v>
      </c>
      <c r="S77" s="51">
        <f t="shared" si="40"/>
        <v>30384</v>
      </c>
      <c r="T77" s="49">
        <f t="shared" si="37"/>
        <v>7185.6</v>
      </c>
      <c r="U77" s="52">
        <f t="shared" si="41"/>
        <v>37569.599999999999</v>
      </c>
      <c r="V77" s="51">
        <f t="shared" si="38"/>
        <v>26586</v>
      </c>
      <c r="W77" s="49">
        <f t="shared" si="39"/>
        <v>6287.4</v>
      </c>
      <c r="X77" s="52">
        <f t="shared" si="35"/>
        <v>32873.4</v>
      </c>
      <c r="Y77" s="128">
        <f t="shared" si="47"/>
        <v>18990</v>
      </c>
      <c r="Z77" s="128">
        <f t="shared" si="48"/>
        <v>4491</v>
      </c>
      <c r="AA77" s="52">
        <f t="shared" si="49"/>
        <v>23481</v>
      </c>
    </row>
    <row r="78" spans="1:27" ht="14.25" customHeight="1">
      <c r="A78" s="183">
        <v>41</v>
      </c>
      <c r="B78" s="56">
        <v>42217</v>
      </c>
      <c r="C78" s="57">
        <f>'BENEFÍCIOS-SEM JRS E SEM CORREÇ'!C78</f>
        <v>788</v>
      </c>
      <c r="D78" s="97">
        <v>1</v>
      </c>
      <c r="E78" s="60">
        <f t="shared" si="43"/>
        <v>788</v>
      </c>
      <c r="F78" s="59">
        <v>0</v>
      </c>
      <c r="G78" s="60">
        <f t="shared" si="44"/>
        <v>0</v>
      </c>
      <c r="H78" s="57">
        <f t="shared" si="45"/>
        <v>788</v>
      </c>
      <c r="I78" s="108">
        <f t="shared" si="50"/>
        <v>37192</v>
      </c>
      <c r="J78" s="63">
        <f>IF((I78)+K78&gt;N134,N134-K78,(I78))</f>
        <v>37192</v>
      </c>
      <c r="K78" s="63">
        <f t="shared" si="33"/>
        <v>8982</v>
      </c>
      <c r="L78" s="162">
        <f t="shared" si="34"/>
        <v>46174</v>
      </c>
      <c r="M78" s="65">
        <f t="shared" si="24"/>
        <v>35332.400000000001</v>
      </c>
      <c r="N78" s="63">
        <f t="shared" si="21"/>
        <v>8532.9</v>
      </c>
      <c r="O78" s="66">
        <f t="shared" si="22"/>
        <v>43865.3</v>
      </c>
      <c r="P78" s="63">
        <f t="shared" si="42"/>
        <v>33472.800000000003</v>
      </c>
      <c r="Q78" s="63">
        <f t="shared" si="36"/>
        <v>8083.8</v>
      </c>
      <c r="R78" s="67">
        <f t="shared" si="46"/>
        <v>41556.600000000006</v>
      </c>
      <c r="S78" s="65">
        <f t="shared" si="40"/>
        <v>29753.600000000002</v>
      </c>
      <c r="T78" s="63">
        <f t="shared" si="37"/>
        <v>7185.6</v>
      </c>
      <c r="U78" s="66">
        <f t="shared" si="41"/>
        <v>36939.200000000004</v>
      </c>
      <c r="V78" s="65">
        <f t="shared" si="38"/>
        <v>26034.399999999998</v>
      </c>
      <c r="W78" s="63">
        <f t="shared" si="39"/>
        <v>6287.4</v>
      </c>
      <c r="X78" s="66">
        <f t="shared" si="35"/>
        <v>32321.799999999996</v>
      </c>
      <c r="Y78" s="104">
        <f t="shared" si="47"/>
        <v>18596</v>
      </c>
      <c r="Z78" s="104">
        <f t="shared" si="48"/>
        <v>4491</v>
      </c>
      <c r="AA78" s="66">
        <f t="shared" si="49"/>
        <v>23087</v>
      </c>
    </row>
    <row r="79" spans="1:27" ht="14.25" customHeight="1">
      <c r="A79" s="183">
        <v>40</v>
      </c>
      <c r="B79" s="46">
        <v>42248</v>
      </c>
      <c r="C79" s="57">
        <f>'BENEFÍCIOS-SEM JRS E SEM CORREÇ'!C79</f>
        <v>788</v>
      </c>
      <c r="D79" s="97">
        <v>1</v>
      </c>
      <c r="E79" s="70">
        <f t="shared" si="43"/>
        <v>788</v>
      </c>
      <c r="F79" s="59">
        <v>0</v>
      </c>
      <c r="G79" s="70">
        <f t="shared" si="44"/>
        <v>0</v>
      </c>
      <c r="H79" s="68">
        <f t="shared" si="45"/>
        <v>788</v>
      </c>
      <c r="I79" s="109">
        <f t="shared" si="50"/>
        <v>36404</v>
      </c>
      <c r="J79" s="49">
        <f>IF((I79)+K79&gt;N134,N134-K79,(I79))</f>
        <v>36404</v>
      </c>
      <c r="K79" s="49">
        <f t="shared" si="33"/>
        <v>8982</v>
      </c>
      <c r="L79" s="159">
        <f t="shared" si="34"/>
        <v>45386</v>
      </c>
      <c r="M79" s="51">
        <f t="shared" si="24"/>
        <v>34583.799999999996</v>
      </c>
      <c r="N79" s="49">
        <f t="shared" si="21"/>
        <v>8532.9</v>
      </c>
      <c r="O79" s="52">
        <f t="shared" si="22"/>
        <v>43116.7</v>
      </c>
      <c r="P79" s="73">
        <f t="shared" si="42"/>
        <v>32763.600000000002</v>
      </c>
      <c r="Q79" s="49">
        <f t="shared" si="36"/>
        <v>8083.8</v>
      </c>
      <c r="R79" s="53">
        <f t="shared" si="46"/>
        <v>40847.4</v>
      </c>
      <c r="S79" s="51">
        <f t="shared" si="40"/>
        <v>29123.200000000001</v>
      </c>
      <c r="T79" s="49">
        <f t="shared" si="37"/>
        <v>7185.6</v>
      </c>
      <c r="U79" s="52">
        <f t="shared" si="41"/>
        <v>36308.800000000003</v>
      </c>
      <c r="V79" s="51">
        <f t="shared" si="38"/>
        <v>25482.799999999999</v>
      </c>
      <c r="W79" s="49">
        <f t="shared" si="39"/>
        <v>6287.4</v>
      </c>
      <c r="X79" s="52">
        <f t="shared" si="35"/>
        <v>31770.199999999997</v>
      </c>
      <c r="Y79" s="128">
        <f t="shared" si="47"/>
        <v>18202</v>
      </c>
      <c r="Z79" s="128">
        <f t="shared" si="48"/>
        <v>4491</v>
      </c>
      <c r="AA79" s="52">
        <f t="shared" si="49"/>
        <v>22693</v>
      </c>
    </row>
    <row r="80" spans="1:27" ht="14.25" customHeight="1">
      <c r="A80" s="183">
        <v>39</v>
      </c>
      <c r="B80" s="46">
        <v>42278</v>
      </c>
      <c r="C80" s="57">
        <f>'BENEFÍCIOS-SEM JRS E SEM CORREÇ'!C80</f>
        <v>788</v>
      </c>
      <c r="D80" s="97">
        <v>1</v>
      </c>
      <c r="E80" s="60">
        <f t="shared" si="43"/>
        <v>788</v>
      </c>
      <c r="F80" s="59">
        <v>0</v>
      </c>
      <c r="G80" s="60">
        <f t="shared" si="44"/>
        <v>0</v>
      </c>
      <c r="H80" s="57">
        <f t="shared" si="45"/>
        <v>788</v>
      </c>
      <c r="I80" s="108">
        <f t="shared" si="50"/>
        <v>35616</v>
      </c>
      <c r="J80" s="63">
        <f>IF((I80)+K80&gt;N134,N134-K80,(I80))</f>
        <v>35616</v>
      </c>
      <c r="K80" s="63">
        <f t="shared" si="33"/>
        <v>8982</v>
      </c>
      <c r="L80" s="162">
        <f t="shared" si="34"/>
        <v>44598</v>
      </c>
      <c r="M80" s="65">
        <f t="shared" si="24"/>
        <v>33835.199999999997</v>
      </c>
      <c r="N80" s="63">
        <f t="shared" si="21"/>
        <v>8532.9</v>
      </c>
      <c r="O80" s="66">
        <f t="shared" si="22"/>
        <v>42368.1</v>
      </c>
      <c r="P80" s="63">
        <f t="shared" si="42"/>
        <v>32054.400000000001</v>
      </c>
      <c r="Q80" s="63">
        <f t="shared" si="36"/>
        <v>8083.8</v>
      </c>
      <c r="R80" s="67">
        <f t="shared" si="46"/>
        <v>40138.200000000004</v>
      </c>
      <c r="S80" s="65">
        <f t="shared" si="40"/>
        <v>28492.800000000003</v>
      </c>
      <c r="T80" s="63">
        <f t="shared" si="37"/>
        <v>7185.6</v>
      </c>
      <c r="U80" s="66">
        <f t="shared" si="41"/>
        <v>35678.400000000001</v>
      </c>
      <c r="V80" s="65">
        <f t="shared" si="38"/>
        <v>24931.199999999997</v>
      </c>
      <c r="W80" s="63">
        <f t="shared" si="39"/>
        <v>6287.4</v>
      </c>
      <c r="X80" s="66">
        <f t="shared" si="35"/>
        <v>31218.6</v>
      </c>
      <c r="Y80" s="104">
        <f t="shared" si="47"/>
        <v>17808</v>
      </c>
      <c r="Z80" s="104">
        <f t="shared" si="48"/>
        <v>4491</v>
      </c>
      <c r="AA80" s="66">
        <f t="shared" si="49"/>
        <v>22299</v>
      </c>
    </row>
    <row r="81" spans="1:27" ht="14.25" customHeight="1">
      <c r="A81" s="183">
        <v>38</v>
      </c>
      <c r="B81" s="56">
        <v>42309</v>
      </c>
      <c r="C81" s="57">
        <f>'BENEFÍCIOS-SEM JRS E SEM CORREÇ'!C81</f>
        <v>788</v>
      </c>
      <c r="D81" s="97">
        <v>1</v>
      </c>
      <c r="E81" s="70">
        <f t="shared" si="43"/>
        <v>788</v>
      </c>
      <c r="F81" s="59">
        <v>0</v>
      </c>
      <c r="G81" s="70">
        <f t="shared" si="44"/>
        <v>0</v>
      </c>
      <c r="H81" s="68">
        <f t="shared" si="45"/>
        <v>788</v>
      </c>
      <c r="I81" s="109">
        <f t="shared" si="50"/>
        <v>34828</v>
      </c>
      <c r="J81" s="49">
        <f>IF((I81)+K81&gt;N134,N134-K81,(I81))</f>
        <v>34828</v>
      </c>
      <c r="K81" s="49">
        <f t="shared" si="33"/>
        <v>8982</v>
      </c>
      <c r="L81" s="159">
        <f t="shared" si="34"/>
        <v>43810</v>
      </c>
      <c r="M81" s="51">
        <f t="shared" si="24"/>
        <v>33086.6</v>
      </c>
      <c r="N81" s="49">
        <f t="shared" si="21"/>
        <v>8532.9</v>
      </c>
      <c r="O81" s="52">
        <f t="shared" si="22"/>
        <v>41619.5</v>
      </c>
      <c r="P81" s="73">
        <f t="shared" si="42"/>
        <v>31345.200000000001</v>
      </c>
      <c r="Q81" s="49">
        <f t="shared" si="36"/>
        <v>8083.8</v>
      </c>
      <c r="R81" s="53">
        <f t="shared" si="46"/>
        <v>39429</v>
      </c>
      <c r="S81" s="51">
        <f t="shared" si="40"/>
        <v>27862.400000000001</v>
      </c>
      <c r="T81" s="49">
        <f t="shared" si="37"/>
        <v>7185.6</v>
      </c>
      <c r="U81" s="52">
        <f t="shared" si="41"/>
        <v>35048</v>
      </c>
      <c r="V81" s="51">
        <f t="shared" si="38"/>
        <v>24379.599999999999</v>
      </c>
      <c r="W81" s="49">
        <f t="shared" si="39"/>
        <v>6287.4</v>
      </c>
      <c r="X81" s="52">
        <f t="shared" si="35"/>
        <v>30667</v>
      </c>
      <c r="Y81" s="128">
        <f t="shared" si="47"/>
        <v>17414</v>
      </c>
      <c r="Z81" s="128">
        <f t="shared" si="48"/>
        <v>4491</v>
      </c>
      <c r="AA81" s="52">
        <f t="shared" si="49"/>
        <v>21905</v>
      </c>
    </row>
    <row r="82" spans="1:27" ht="14.25" customHeight="1">
      <c r="A82" s="183">
        <v>37</v>
      </c>
      <c r="B82" s="46">
        <v>42339</v>
      </c>
      <c r="C82" s="57">
        <f>C81</f>
        <v>788</v>
      </c>
      <c r="D82" s="97">
        <v>1</v>
      </c>
      <c r="E82" s="60">
        <f t="shared" si="43"/>
        <v>788</v>
      </c>
      <c r="F82" s="59">
        <v>0</v>
      </c>
      <c r="G82" s="60">
        <f t="shared" si="44"/>
        <v>0</v>
      </c>
      <c r="H82" s="57">
        <f t="shared" si="45"/>
        <v>788</v>
      </c>
      <c r="I82" s="108">
        <f t="shared" si="50"/>
        <v>34040</v>
      </c>
      <c r="J82" s="63">
        <f>IF((I82)+K82&gt;N134,N134-K82,(I82))</f>
        <v>34040</v>
      </c>
      <c r="K82" s="63">
        <f t="shared" si="33"/>
        <v>8982</v>
      </c>
      <c r="L82" s="162">
        <f t="shared" si="34"/>
        <v>43022</v>
      </c>
      <c r="M82" s="65">
        <f t="shared" si="24"/>
        <v>32338</v>
      </c>
      <c r="N82" s="63">
        <f t="shared" si="21"/>
        <v>8532.9</v>
      </c>
      <c r="O82" s="66">
        <f t="shared" si="22"/>
        <v>40870.9</v>
      </c>
      <c r="P82" s="63">
        <f t="shared" si="42"/>
        <v>30636</v>
      </c>
      <c r="Q82" s="63">
        <f t="shared" si="36"/>
        <v>8083.8</v>
      </c>
      <c r="R82" s="67">
        <f t="shared" si="46"/>
        <v>38719.800000000003</v>
      </c>
      <c r="S82" s="65">
        <f t="shared" si="40"/>
        <v>27232</v>
      </c>
      <c r="T82" s="63">
        <f t="shared" si="37"/>
        <v>7185.6</v>
      </c>
      <c r="U82" s="66">
        <f t="shared" si="41"/>
        <v>34417.599999999999</v>
      </c>
      <c r="V82" s="65">
        <f t="shared" si="38"/>
        <v>23828</v>
      </c>
      <c r="W82" s="63">
        <f t="shared" si="39"/>
        <v>6287.4</v>
      </c>
      <c r="X82" s="66">
        <f t="shared" si="35"/>
        <v>30115.4</v>
      </c>
      <c r="Y82" s="104">
        <f t="shared" si="47"/>
        <v>17020</v>
      </c>
      <c r="Z82" s="104">
        <f t="shared" si="48"/>
        <v>4491</v>
      </c>
      <c r="AA82" s="66">
        <f t="shared" si="49"/>
        <v>21511</v>
      </c>
    </row>
    <row r="83" spans="1:27" ht="14.25" customHeight="1">
      <c r="A83" s="183">
        <v>36</v>
      </c>
      <c r="B83" s="46">
        <v>42370</v>
      </c>
      <c r="C83" s="57">
        <f>'BENEFÍCIOS-SEM JRS E SEM CORREÇ'!C83</f>
        <v>880</v>
      </c>
      <c r="D83" s="97">
        <v>1</v>
      </c>
      <c r="E83" s="70">
        <f t="shared" si="43"/>
        <v>880</v>
      </c>
      <c r="F83" s="59">
        <v>0</v>
      </c>
      <c r="G83" s="70">
        <f t="shared" si="44"/>
        <v>0</v>
      </c>
      <c r="H83" s="68">
        <f t="shared" si="45"/>
        <v>880</v>
      </c>
      <c r="I83" s="109">
        <f t="shared" si="50"/>
        <v>33252</v>
      </c>
      <c r="J83" s="49">
        <f>IF((I83)+K83&gt;N134,N134-K83,(I83))</f>
        <v>33252</v>
      </c>
      <c r="K83" s="49">
        <f t="shared" si="33"/>
        <v>8982</v>
      </c>
      <c r="L83" s="159">
        <f t="shared" si="34"/>
        <v>42234</v>
      </c>
      <c r="M83" s="51">
        <f t="shared" si="24"/>
        <v>31589.399999999998</v>
      </c>
      <c r="N83" s="49">
        <f t="shared" si="21"/>
        <v>8532.9</v>
      </c>
      <c r="O83" s="52">
        <f t="shared" si="22"/>
        <v>40122.299999999996</v>
      </c>
      <c r="P83" s="73">
        <f t="shared" si="42"/>
        <v>29926.799999999999</v>
      </c>
      <c r="Q83" s="49">
        <f t="shared" si="36"/>
        <v>8083.8</v>
      </c>
      <c r="R83" s="53">
        <f t="shared" si="46"/>
        <v>38010.6</v>
      </c>
      <c r="S83" s="51">
        <f t="shared" si="40"/>
        <v>26601.600000000002</v>
      </c>
      <c r="T83" s="49">
        <f t="shared" si="37"/>
        <v>7185.6</v>
      </c>
      <c r="U83" s="52">
        <f t="shared" si="41"/>
        <v>33787.200000000004</v>
      </c>
      <c r="V83" s="51">
        <f t="shared" si="38"/>
        <v>23276.399999999998</v>
      </c>
      <c r="W83" s="49">
        <f t="shared" si="39"/>
        <v>6287.4</v>
      </c>
      <c r="X83" s="52">
        <f t="shared" si="35"/>
        <v>29563.799999999996</v>
      </c>
      <c r="Y83" s="128">
        <f t="shared" si="47"/>
        <v>16626</v>
      </c>
      <c r="Z83" s="128">
        <f t="shared" si="48"/>
        <v>4491</v>
      </c>
      <c r="AA83" s="52">
        <f t="shared" si="49"/>
        <v>21117</v>
      </c>
    </row>
    <row r="84" spans="1:27" ht="14.25" customHeight="1">
      <c r="A84" s="183">
        <v>35</v>
      </c>
      <c r="B84" s="56">
        <v>42401</v>
      </c>
      <c r="C84" s="57">
        <f>'BENEFÍCIOS-SEM JRS E SEM CORREÇ'!C84</f>
        <v>880</v>
      </c>
      <c r="D84" s="97">
        <v>1</v>
      </c>
      <c r="E84" s="60">
        <f t="shared" si="43"/>
        <v>880</v>
      </c>
      <c r="F84" s="59">
        <v>0</v>
      </c>
      <c r="G84" s="60">
        <f t="shared" si="44"/>
        <v>0</v>
      </c>
      <c r="H84" s="57">
        <f t="shared" si="45"/>
        <v>880</v>
      </c>
      <c r="I84" s="108">
        <f t="shared" si="50"/>
        <v>32372</v>
      </c>
      <c r="J84" s="63">
        <f>IF((I84)+K84&gt;N134,N134-K84,(I84))</f>
        <v>32372</v>
      </c>
      <c r="K84" s="63">
        <f t="shared" si="33"/>
        <v>8982</v>
      </c>
      <c r="L84" s="162">
        <f t="shared" si="34"/>
        <v>41354</v>
      </c>
      <c r="M84" s="65">
        <f t="shared" si="24"/>
        <v>30753.399999999998</v>
      </c>
      <c r="N84" s="63">
        <f t="shared" si="21"/>
        <v>8532.9</v>
      </c>
      <c r="O84" s="66">
        <f t="shared" si="22"/>
        <v>39286.299999999996</v>
      </c>
      <c r="P84" s="63">
        <f t="shared" si="42"/>
        <v>29134.799999999999</v>
      </c>
      <c r="Q84" s="63">
        <f t="shared" si="36"/>
        <v>8083.8</v>
      </c>
      <c r="R84" s="67">
        <f t="shared" si="46"/>
        <v>37218.6</v>
      </c>
      <c r="S84" s="65">
        <f t="shared" si="40"/>
        <v>25897.600000000002</v>
      </c>
      <c r="T84" s="63">
        <f t="shared" si="37"/>
        <v>7185.6</v>
      </c>
      <c r="U84" s="66">
        <f t="shared" si="41"/>
        <v>33083.200000000004</v>
      </c>
      <c r="V84" s="65">
        <f t="shared" si="38"/>
        <v>22660.399999999998</v>
      </c>
      <c r="W84" s="63">
        <f t="shared" si="39"/>
        <v>6287.4</v>
      </c>
      <c r="X84" s="66">
        <f t="shared" si="35"/>
        <v>28947.799999999996</v>
      </c>
      <c r="Y84" s="104">
        <f t="shared" si="47"/>
        <v>16186</v>
      </c>
      <c r="Z84" s="104">
        <f t="shared" si="48"/>
        <v>4491</v>
      </c>
      <c r="AA84" s="66">
        <f t="shared" si="49"/>
        <v>20677</v>
      </c>
    </row>
    <row r="85" spans="1:27" ht="14.25" customHeight="1">
      <c r="A85" s="183">
        <v>34</v>
      </c>
      <c r="B85" s="46">
        <v>42430</v>
      </c>
      <c r="C85" s="57">
        <f>'BENEFÍCIOS-SEM JRS E SEM CORREÇ'!C85</f>
        <v>880</v>
      </c>
      <c r="D85" s="97">
        <v>1</v>
      </c>
      <c r="E85" s="70">
        <f t="shared" si="43"/>
        <v>880</v>
      </c>
      <c r="F85" s="59">
        <v>0</v>
      </c>
      <c r="G85" s="70">
        <f t="shared" si="44"/>
        <v>0</v>
      </c>
      <c r="H85" s="68">
        <f t="shared" si="45"/>
        <v>880</v>
      </c>
      <c r="I85" s="109">
        <f t="shared" si="50"/>
        <v>31492</v>
      </c>
      <c r="J85" s="49">
        <f>IF((I85)+K85&gt;N134,N134-K85,(I85))</f>
        <v>31492</v>
      </c>
      <c r="K85" s="49">
        <f t="shared" si="33"/>
        <v>8982</v>
      </c>
      <c r="L85" s="159">
        <f t="shared" si="34"/>
        <v>40474</v>
      </c>
      <c r="M85" s="51">
        <f t="shared" si="24"/>
        <v>29917.399999999998</v>
      </c>
      <c r="N85" s="49">
        <f t="shared" si="21"/>
        <v>8532.9</v>
      </c>
      <c r="O85" s="52">
        <f t="shared" si="22"/>
        <v>38450.299999999996</v>
      </c>
      <c r="P85" s="73">
        <f t="shared" si="42"/>
        <v>28342.799999999999</v>
      </c>
      <c r="Q85" s="49">
        <f t="shared" si="36"/>
        <v>8083.8</v>
      </c>
      <c r="R85" s="53">
        <f t="shared" si="46"/>
        <v>36426.6</v>
      </c>
      <c r="S85" s="51">
        <f t="shared" si="40"/>
        <v>25193.600000000002</v>
      </c>
      <c r="T85" s="49">
        <f t="shared" si="37"/>
        <v>7185.6</v>
      </c>
      <c r="U85" s="52">
        <f t="shared" si="41"/>
        <v>32379.200000000004</v>
      </c>
      <c r="V85" s="51">
        <f t="shared" si="38"/>
        <v>22044.399999999998</v>
      </c>
      <c r="W85" s="49">
        <f t="shared" si="39"/>
        <v>6287.4</v>
      </c>
      <c r="X85" s="52">
        <f t="shared" si="35"/>
        <v>28331.799999999996</v>
      </c>
      <c r="Y85" s="128">
        <f t="shared" si="47"/>
        <v>15746</v>
      </c>
      <c r="Z85" s="128">
        <f t="shared" si="48"/>
        <v>4491</v>
      </c>
      <c r="AA85" s="52">
        <f t="shared" si="49"/>
        <v>20237</v>
      </c>
    </row>
    <row r="86" spans="1:27" ht="14.25" customHeight="1">
      <c r="A86" s="183">
        <v>33</v>
      </c>
      <c r="B86" s="46">
        <v>42461</v>
      </c>
      <c r="C86" s="57">
        <f>'BENEFÍCIOS-SEM JRS E SEM CORREÇ'!C86</f>
        <v>880</v>
      </c>
      <c r="D86" s="97">
        <v>1</v>
      </c>
      <c r="E86" s="60">
        <f t="shared" si="43"/>
        <v>880</v>
      </c>
      <c r="F86" s="59">
        <v>0</v>
      </c>
      <c r="G86" s="60">
        <f t="shared" si="44"/>
        <v>0</v>
      </c>
      <c r="H86" s="57">
        <f t="shared" si="45"/>
        <v>880</v>
      </c>
      <c r="I86" s="108">
        <f t="shared" si="50"/>
        <v>30612</v>
      </c>
      <c r="J86" s="63">
        <f>IF((I86)+K86&gt;N134,N134-K86,(I86))</f>
        <v>30612</v>
      </c>
      <c r="K86" s="63">
        <f t="shared" si="33"/>
        <v>8982</v>
      </c>
      <c r="L86" s="162">
        <f t="shared" si="34"/>
        <v>39594</v>
      </c>
      <c r="M86" s="65">
        <f t="shared" si="24"/>
        <v>29081.399999999998</v>
      </c>
      <c r="N86" s="63">
        <f t="shared" ref="N86:N117" si="51">K86*M$9</f>
        <v>8532.9</v>
      </c>
      <c r="O86" s="66">
        <f t="shared" ref="O86:O117" si="52">M86+N86</f>
        <v>37614.299999999996</v>
      </c>
      <c r="P86" s="63">
        <f t="shared" si="42"/>
        <v>27550.799999999999</v>
      </c>
      <c r="Q86" s="63">
        <f t="shared" si="36"/>
        <v>8083.8</v>
      </c>
      <c r="R86" s="67">
        <f t="shared" si="46"/>
        <v>35634.6</v>
      </c>
      <c r="S86" s="65">
        <f t="shared" si="40"/>
        <v>24489.600000000002</v>
      </c>
      <c r="T86" s="63">
        <f t="shared" si="37"/>
        <v>7185.6</v>
      </c>
      <c r="U86" s="66">
        <f t="shared" si="41"/>
        <v>31675.200000000004</v>
      </c>
      <c r="V86" s="65">
        <f t="shared" si="38"/>
        <v>21428.399999999998</v>
      </c>
      <c r="W86" s="63">
        <f t="shared" si="39"/>
        <v>6287.4</v>
      </c>
      <c r="X86" s="66">
        <f t="shared" si="35"/>
        <v>27715.799999999996</v>
      </c>
      <c r="Y86" s="104">
        <f t="shared" si="47"/>
        <v>15306</v>
      </c>
      <c r="Z86" s="104">
        <f t="shared" si="48"/>
        <v>4491</v>
      </c>
      <c r="AA86" s="66">
        <f t="shared" si="49"/>
        <v>19797</v>
      </c>
    </row>
    <row r="87" spans="1:27" ht="14.25" customHeight="1">
      <c r="A87" s="183">
        <v>32</v>
      </c>
      <c r="B87" s="56">
        <v>42491</v>
      </c>
      <c r="C87" s="57">
        <f>'BENEFÍCIOS-SEM JRS E SEM CORREÇ'!C87</f>
        <v>880</v>
      </c>
      <c r="D87" s="97">
        <v>1</v>
      </c>
      <c r="E87" s="70">
        <f t="shared" si="43"/>
        <v>880</v>
      </c>
      <c r="F87" s="59">
        <v>0</v>
      </c>
      <c r="G87" s="70">
        <f t="shared" si="44"/>
        <v>0</v>
      </c>
      <c r="H87" s="68">
        <f t="shared" si="45"/>
        <v>880</v>
      </c>
      <c r="I87" s="109">
        <f t="shared" si="50"/>
        <v>29732</v>
      </c>
      <c r="J87" s="49">
        <f>IF((I87)+K87&gt;N134,N134-K87,(I87))</f>
        <v>29732</v>
      </c>
      <c r="K87" s="49">
        <f t="shared" si="33"/>
        <v>8982</v>
      </c>
      <c r="L87" s="159">
        <f t="shared" si="34"/>
        <v>38714</v>
      </c>
      <c r="M87" s="51">
        <f t="shared" ref="M87:M117" si="53">J87*M$9</f>
        <v>28245.399999999998</v>
      </c>
      <c r="N87" s="49">
        <f t="shared" si="51"/>
        <v>8532.9</v>
      </c>
      <c r="O87" s="52">
        <f t="shared" si="52"/>
        <v>36778.299999999996</v>
      </c>
      <c r="P87" s="73">
        <f t="shared" si="42"/>
        <v>26758.799999999999</v>
      </c>
      <c r="Q87" s="49">
        <f t="shared" si="36"/>
        <v>8083.8</v>
      </c>
      <c r="R87" s="53">
        <f t="shared" si="46"/>
        <v>34842.6</v>
      </c>
      <c r="S87" s="51">
        <f t="shared" si="40"/>
        <v>23785.600000000002</v>
      </c>
      <c r="T87" s="49">
        <f t="shared" si="37"/>
        <v>7185.6</v>
      </c>
      <c r="U87" s="52">
        <f t="shared" si="41"/>
        <v>30971.200000000004</v>
      </c>
      <c r="V87" s="51">
        <f t="shared" si="38"/>
        <v>20812.399999999998</v>
      </c>
      <c r="W87" s="49">
        <f t="shared" si="39"/>
        <v>6287.4</v>
      </c>
      <c r="X87" s="52">
        <f t="shared" si="35"/>
        <v>27099.799999999996</v>
      </c>
      <c r="Y87" s="128">
        <f t="shared" si="47"/>
        <v>14866</v>
      </c>
      <c r="Z87" s="128">
        <f t="shared" si="48"/>
        <v>4491</v>
      </c>
      <c r="AA87" s="52">
        <f t="shared" si="49"/>
        <v>19357</v>
      </c>
    </row>
    <row r="88" spans="1:27" ht="14.25" customHeight="1">
      <c r="A88" s="183">
        <v>31</v>
      </c>
      <c r="B88" s="46">
        <v>42522</v>
      </c>
      <c r="C88" s="57">
        <f>'BENEFÍCIOS-SEM JRS E SEM CORREÇ'!C88</f>
        <v>880</v>
      </c>
      <c r="D88" s="97">
        <v>1</v>
      </c>
      <c r="E88" s="60">
        <f t="shared" si="43"/>
        <v>880</v>
      </c>
      <c r="F88" s="59">
        <v>0</v>
      </c>
      <c r="G88" s="60">
        <f t="shared" si="44"/>
        <v>0</v>
      </c>
      <c r="H88" s="57">
        <f t="shared" si="45"/>
        <v>880</v>
      </c>
      <c r="I88" s="108">
        <f t="shared" si="50"/>
        <v>28852</v>
      </c>
      <c r="J88" s="63">
        <f>IF((I88)+K88&gt;N134,N134-K88,(I88))</f>
        <v>28852</v>
      </c>
      <c r="K88" s="63">
        <f t="shared" si="33"/>
        <v>8982</v>
      </c>
      <c r="L88" s="162">
        <f t="shared" si="34"/>
        <v>37834</v>
      </c>
      <c r="M88" s="65">
        <f t="shared" si="53"/>
        <v>27409.399999999998</v>
      </c>
      <c r="N88" s="63">
        <f t="shared" si="51"/>
        <v>8532.9</v>
      </c>
      <c r="O88" s="66">
        <f t="shared" si="52"/>
        <v>35942.299999999996</v>
      </c>
      <c r="P88" s="63">
        <f>J88*$P$9</f>
        <v>25966.799999999999</v>
      </c>
      <c r="Q88" s="63">
        <f t="shared" si="36"/>
        <v>8083.8</v>
      </c>
      <c r="R88" s="67">
        <f t="shared" si="46"/>
        <v>34050.6</v>
      </c>
      <c r="S88" s="65">
        <f t="shared" si="40"/>
        <v>23081.600000000002</v>
      </c>
      <c r="T88" s="63">
        <f t="shared" si="37"/>
        <v>7185.6</v>
      </c>
      <c r="U88" s="66">
        <f t="shared" si="41"/>
        <v>30267.200000000004</v>
      </c>
      <c r="V88" s="65">
        <f t="shared" si="38"/>
        <v>20196.399999999998</v>
      </c>
      <c r="W88" s="63">
        <f t="shared" si="39"/>
        <v>6287.4</v>
      </c>
      <c r="X88" s="66">
        <f t="shared" si="35"/>
        <v>26483.799999999996</v>
      </c>
      <c r="Y88" s="104">
        <f t="shared" si="47"/>
        <v>14426</v>
      </c>
      <c r="Z88" s="104">
        <f t="shared" si="48"/>
        <v>4491</v>
      </c>
      <c r="AA88" s="66">
        <f t="shared" si="49"/>
        <v>18917</v>
      </c>
    </row>
    <row r="89" spans="1:27" ht="14.25" customHeight="1">
      <c r="A89" s="183">
        <v>30</v>
      </c>
      <c r="B89" s="46">
        <v>42552</v>
      </c>
      <c r="C89" s="57">
        <f>'BENEFÍCIOS-SEM JRS E SEM CORREÇ'!C89</f>
        <v>880</v>
      </c>
      <c r="D89" s="97">
        <v>1</v>
      </c>
      <c r="E89" s="70">
        <f t="shared" si="43"/>
        <v>880</v>
      </c>
      <c r="F89" s="59">
        <v>0</v>
      </c>
      <c r="G89" s="70">
        <f t="shared" si="44"/>
        <v>0</v>
      </c>
      <c r="H89" s="68">
        <f t="shared" si="45"/>
        <v>880</v>
      </c>
      <c r="I89" s="109">
        <f t="shared" si="50"/>
        <v>27972</v>
      </c>
      <c r="J89" s="49">
        <f>IF((I89)+K89&gt;N134,N134-K89,(I89))</f>
        <v>27972</v>
      </c>
      <c r="K89" s="49">
        <f t="shared" si="33"/>
        <v>8982</v>
      </c>
      <c r="L89" s="159">
        <f t="shared" si="34"/>
        <v>36954</v>
      </c>
      <c r="M89" s="51">
        <f t="shared" si="53"/>
        <v>26573.399999999998</v>
      </c>
      <c r="N89" s="49">
        <f t="shared" si="51"/>
        <v>8532.9</v>
      </c>
      <c r="O89" s="52">
        <f t="shared" si="52"/>
        <v>35106.299999999996</v>
      </c>
      <c r="P89" s="73">
        <f>J89*$P$9</f>
        <v>25174.799999999999</v>
      </c>
      <c r="Q89" s="49">
        <f t="shared" si="36"/>
        <v>8083.8</v>
      </c>
      <c r="R89" s="53">
        <f t="shared" si="46"/>
        <v>33258.6</v>
      </c>
      <c r="S89" s="51">
        <f t="shared" si="40"/>
        <v>22377.600000000002</v>
      </c>
      <c r="T89" s="49">
        <f t="shared" si="37"/>
        <v>7185.6</v>
      </c>
      <c r="U89" s="52">
        <f t="shared" si="41"/>
        <v>29563.200000000004</v>
      </c>
      <c r="V89" s="51">
        <f t="shared" si="38"/>
        <v>19580.399999999998</v>
      </c>
      <c r="W89" s="49">
        <f t="shared" si="39"/>
        <v>6287.4</v>
      </c>
      <c r="X89" s="52">
        <f t="shared" si="35"/>
        <v>25867.799999999996</v>
      </c>
      <c r="Y89" s="128">
        <f t="shared" si="47"/>
        <v>13986</v>
      </c>
      <c r="Z89" s="128">
        <f t="shared" si="48"/>
        <v>4491</v>
      </c>
      <c r="AA89" s="52">
        <f t="shared" si="49"/>
        <v>18477</v>
      </c>
    </row>
    <row r="90" spans="1:27" ht="14.25" customHeight="1">
      <c r="A90" s="183">
        <v>29</v>
      </c>
      <c r="B90" s="56">
        <v>42583</v>
      </c>
      <c r="C90" s="57">
        <f>'BENEFÍCIOS-SEM JRS E SEM CORREÇ'!C90</f>
        <v>880</v>
      </c>
      <c r="D90" s="97">
        <v>1</v>
      </c>
      <c r="E90" s="60">
        <f t="shared" si="43"/>
        <v>880</v>
      </c>
      <c r="F90" s="59">
        <v>0</v>
      </c>
      <c r="G90" s="60">
        <f t="shared" si="44"/>
        <v>0</v>
      </c>
      <c r="H90" s="57">
        <f t="shared" si="45"/>
        <v>880</v>
      </c>
      <c r="I90" s="108">
        <f t="shared" si="50"/>
        <v>27092</v>
      </c>
      <c r="J90" s="63">
        <f>IF((I90)+K90&gt;N134,N134-K90,(I90))</f>
        <v>27092</v>
      </c>
      <c r="K90" s="63">
        <f t="shared" si="33"/>
        <v>8982</v>
      </c>
      <c r="L90" s="162">
        <f t="shared" si="34"/>
        <v>36074</v>
      </c>
      <c r="M90" s="65">
        <f t="shared" si="53"/>
        <v>25737.399999999998</v>
      </c>
      <c r="N90" s="63">
        <f t="shared" si="51"/>
        <v>8532.9</v>
      </c>
      <c r="O90" s="66">
        <f t="shared" si="52"/>
        <v>34270.299999999996</v>
      </c>
      <c r="P90" s="63">
        <f t="shared" ref="P90:P117" si="54">J90*$P$9</f>
        <v>24382.799999999999</v>
      </c>
      <c r="Q90" s="63">
        <f t="shared" si="36"/>
        <v>8083.8</v>
      </c>
      <c r="R90" s="67">
        <f t="shared" si="46"/>
        <v>32466.6</v>
      </c>
      <c r="S90" s="65">
        <f t="shared" si="40"/>
        <v>21673.600000000002</v>
      </c>
      <c r="T90" s="63">
        <f t="shared" si="37"/>
        <v>7185.6</v>
      </c>
      <c r="U90" s="66">
        <f t="shared" si="41"/>
        <v>28859.200000000004</v>
      </c>
      <c r="V90" s="65">
        <f t="shared" si="38"/>
        <v>18964.399999999998</v>
      </c>
      <c r="W90" s="63">
        <f t="shared" si="39"/>
        <v>6287.4</v>
      </c>
      <c r="X90" s="66">
        <f t="shared" si="35"/>
        <v>25251.799999999996</v>
      </c>
      <c r="Y90" s="104">
        <f t="shared" si="47"/>
        <v>13546</v>
      </c>
      <c r="Z90" s="104">
        <f t="shared" si="48"/>
        <v>4491</v>
      </c>
      <c r="AA90" s="66">
        <f t="shared" si="49"/>
        <v>18037</v>
      </c>
    </row>
    <row r="91" spans="1:27" ht="14.25" customHeight="1">
      <c r="A91" s="183">
        <v>28</v>
      </c>
      <c r="B91" s="46">
        <v>42614</v>
      </c>
      <c r="C91" s="57">
        <f>'BENEFÍCIOS-SEM JRS E SEM CORREÇ'!C91</f>
        <v>880</v>
      </c>
      <c r="D91" s="97">
        <v>1</v>
      </c>
      <c r="E91" s="70">
        <f t="shared" si="43"/>
        <v>880</v>
      </c>
      <c r="F91" s="59">
        <v>0</v>
      </c>
      <c r="G91" s="70">
        <f t="shared" si="44"/>
        <v>0</v>
      </c>
      <c r="H91" s="68">
        <f t="shared" si="45"/>
        <v>880</v>
      </c>
      <c r="I91" s="109">
        <f t="shared" si="50"/>
        <v>26212</v>
      </c>
      <c r="J91" s="49">
        <f>IF((I91)+K91&gt;N134,N134-K91,(I91))</f>
        <v>26212</v>
      </c>
      <c r="K91" s="49">
        <f t="shared" si="33"/>
        <v>8982</v>
      </c>
      <c r="L91" s="159">
        <f t="shared" si="34"/>
        <v>35194</v>
      </c>
      <c r="M91" s="51">
        <f t="shared" si="53"/>
        <v>24901.399999999998</v>
      </c>
      <c r="N91" s="49">
        <f t="shared" si="51"/>
        <v>8532.9</v>
      </c>
      <c r="O91" s="52">
        <f t="shared" si="52"/>
        <v>33434.299999999996</v>
      </c>
      <c r="P91" s="73">
        <f t="shared" si="54"/>
        <v>23590.799999999999</v>
      </c>
      <c r="Q91" s="49">
        <f t="shared" si="36"/>
        <v>8083.8</v>
      </c>
      <c r="R91" s="53">
        <f t="shared" si="46"/>
        <v>31674.6</v>
      </c>
      <c r="S91" s="51">
        <f t="shared" si="40"/>
        <v>20969.600000000002</v>
      </c>
      <c r="T91" s="49">
        <f t="shared" si="37"/>
        <v>7185.6</v>
      </c>
      <c r="U91" s="52">
        <f t="shared" si="41"/>
        <v>28155.200000000004</v>
      </c>
      <c r="V91" s="51">
        <f t="shared" si="38"/>
        <v>18348.399999999998</v>
      </c>
      <c r="W91" s="49">
        <f t="shared" si="39"/>
        <v>6287.4</v>
      </c>
      <c r="X91" s="52">
        <f t="shared" si="35"/>
        <v>24635.799999999996</v>
      </c>
      <c r="Y91" s="128">
        <f t="shared" si="47"/>
        <v>13106</v>
      </c>
      <c r="Z91" s="128">
        <f t="shared" si="48"/>
        <v>4491</v>
      </c>
      <c r="AA91" s="52">
        <f t="shared" si="49"/>
        <v>17597</v>
      </c>
    </row>
    <row r="92" spans="1:27" ht="14.25" customHeight="1">
      <c r="A92" s="183">
        <v>27</v>
      </c>
      <c r="B92" s="46">
        <v>42644</v>
      </c>
      <c r="C92" s="57">
        <f>'BENEFÍCIOS-SEM JRS E SEM CORREÇ'!C92</f>
        <v>880</v>
      </c>
      <c r="D92" s="97">
        <v>1</v>
      </c>
      <c r="E92" s="60">
        <f t="shared" si="43"/>
        <v>880</v>
      </c>
      <c r="F92" s="59">
        <v>0</v>
      </c>
      <c r="G92" s="60">
        <f t="shared" si="44"/>
        <v>0</v>
      </c>
      <c r="H92" s="57">
        <f t="shared" si="45"/>
        <v>880</v>
      </c>
      <c r="I92" s="108">
        <f t="shared" si="50"/>
        <v>25332</v>
      </c>
      <c r="J92" s="63">
        <f>IF((I92)+K92&gt;N134,N134-K92,(I92))</f>
        <v>25332</v>
      </c>
      <c r="K92" s="63">
        <f t="shared" si="33"/>
        <v>8982</v>
      </c>
      <c r="L92" s="162">
        <f t="shared" si="34"/>
        <v>34314</v>
      </c>
      <c r="M92" s="65">
        <f t="shared" si="53"/>
        <v>24065.399999999998</v>
      </c>
      <c r="N92" s="63">
        <f t="shared" si="51"/>
        <v>8532.9</v>
      </c>
      <c r="O92" s="66">
        <f t="shared" si="52"/>
        <v>32598.299999999996</v>
      </c>
      <c r="P92" s="63">
        <f t="shared" si="54"/>
        <v>22798.799999999999</v>
      </c>
      <c r="Q92" s="63">
        <f t="shared" si="36"/>
        <v>8083.8</v>
      </c>
      <c r="R92" s="67">
        <f t="shared" si="46"/>
        <v>30882.6</v>
      </c>
      <c r="S92" s="65">
        <f t="shared" si="40"/>
        <v>20265.600000000002</v>
      </c>
      <c r="T92" s="63">
        <f t="shared" si="37"/>
        <v>7185.6</v>
      </c>
      <c r="U92" s="66">
        <f t="shared" si="41"/>
        <v>27451.200000000004</v>
      </c>
      <c r="V92" s="65">
        <f t="shared" si="38"/>
        <v>17732.399999999998</v>
      </c>
      <c r="W92" s="63">
        <f t="shared" si="39"/>
        <v>6287.4</v>
      </c>
      <c r="X92" s="66">
        <f t="shared" si="35"/>
        <v>24019.799999999996</v>
      </c>
      <c r="Y92" s="104">
        <f t="shared" si="47"/>
        <v>12666</v>
      </c>
      <c r="Z92" s="104">
        <f t="shared" si="48"/>
        <v>4491</v>
      </c>
      <c r="AA92" s="66">
        <f t="shared" si="49"/>
        <v>17157</v>
      </c>
    </row>
    <row r="93" spans="1:27" ht="14.25" customHeight="1">
      <c r="A93" s="183">
        <v>26</v>
      </c>
      <c r="B93" s="56">
        <v>42675</v>
      </c>
      <c r="C93" s="57">
        <f>'BENEFÍCIOS-SEM JRS E SEM CORREÇ'!C93</f>
        <v>880</v>
      </c>
      <c r="D93" s="97">
        <v>1</v>
      </c>
      <c r="E93" s="70">
        <f t="shared" si="43"/>
        <v>880</v>
      </c>
      <c r="F93" s="59">
        <v>0</v>
      </c>
      <c r="G93" s="70">
        <f t="shared" si="44"/>
        <v>0</v>
      </c>
      <c r="H93" s="68">
        <f t="shared" si="45"/>
        <v>880</v>
      </c>
      <c r="I93" s="109">
        <f t="shared" si="50"/>
        <v>24452</v>
      </c>
      <c r="J93" s="49">
        <f>IF((I93)+K93&gt;N134,N134-K93,(I93))</f>
        <v>24452</v>
      </c>
      <c r="K93" s="49">
        <f t="shared" si="33"/>
        <v>8982</v>
      </c>
      <c r="L93" s="159">
        <f t="shared" si="34"/>
        <v>33434</v>
      </c>
      <c r="M93" s="51">
        <f t="shared" si="53"/>
        <v>23229.399999999998</v>
      </c>
      <c r="N93" s="49">
        <f t="shared" si="51"/>
        <v>8532.9</v>
      </c>
      <c r="O93" s="52">
        <f t="shared" si="52"/>
        <v>31762.299999999996</v>
      </c>
      <c r="P93" s="73">
        <f t="shared" si="54"/>
        <v>22006.799999999999</v>
      </c>
      <c r="Q93" s="49">
        <f t="shared" si="36"/>
        <v>8083.8</v>
      </c>
      <c r="R93" s="53">
        <f t="shared" si="46"/>
        <v>30090.6</v>
      </c>
      <c r="S93" s="51">
        <f t="shared" si="40"/>
        <v>19561.600000000002</v>
      </c>
      <c r="T93" s="49">
        <f t="shared" si="37"/>
        <v>7185.6</v>
      </c>
      <c r="U93" s="52">
        <f t="shared" si="41"/>
        <v>26747.200000000004</v>
      </c>
      <c r="V93" s="51">
        <f t="shared" si="38"/>
        <v>17116.399999999998</v>
      </c>
      <c r="W93" s="49">
        <f t="shared" si="39"/>
        <v>6287.4</v>
      </c>
      <c r="X93" s="52">
        <f t="shared" si="35"/>
        <v>23403.799999999996</v>
      </c>
      <c r="Y93" s="128">
        <f t="shared" si="47"/>
        <v>12226</v>
      </c>
      <c r="Z93" s="128">
        <f t="shared" si="48"/>
        <v>4491</v>
      </c>
      <c r="AA93" s="52">
        <f t="shared" si="49"/>
        <v>16717</v>
      </c>
    </row>
    <row r="94" spans="1:27" ht="14.25" customHeight="1">
      <c r="A94" s="183">
        <v>25</v>
      </c>
      <c r="B94" s="46">
        <v>42705</v>
      </c>
      <c r="C94" s="57">
        <f>C93</f>
        <v>880</v>
      </c>
      <c r="D94" s="97">
        <v>1</v>
      </c>
      <c r="E94" s="60">
        <f t="shared" si="43"/>
        <v>880</v>
      </c>
      <c r="F94" s="59">
        <v>0</v>
      </c>
      <c r="G94" s="60">
        <f t="shared" si="44"/>
        <v>0</v>
      </c>
      <c r="H94" s="57">
        <f t="shared" si="45"/>
        <v>880</v>
      </c>
      <c r="I94" s="108">
        <f t="shared" si="50"/>
        <v>23572</v>
      </c>
      <c r="J94" s="63">
        <f>IF((I94)+K94&gt;N134,N134-K94,(I94))</f>
        <v>23572</v>
      </c>
      <c r="K94" s="63">
        <f t="shared" si="33"/>
        <v>8982</v>
      </c>
      <c r="L94" s="162">
        <f t="shared" si="34"/>
        <v>32554</v>
      </c>
      <c r="M94" s="65">
        <f t="shared" si="53"/>
        <v>22393.399999999998</v>
      </c>
      <c r="N94" s="63">
        <f t="shared" si="51"/>
        <v>8532.9</v>
      </c>
      <c r="O94" s="66">
        <f t="shared" si="52"/>
        <v>30926.299999999996</v>
      </c>
      <c r="P94" s="63">
        <f t="shared" si="54"/>
        <v>21214.799999999999</v>
      </c>
      <c r="Q94" s="63">
        <f t="shared" si="36"/>
        <v>8083.8</v>
      </c>
      <c r="R94" s="67">
        <f t="shared" si="46"/>
        <v>29298.6</v>
      </c>
      <c r="S94" s="65">
        <f t="shared" si="40"/>
        <v>18857.600000000002</v>
      </c>
      <c r="T94" s="63">
        <f t="shared" si="37"/>
        <v>7185.6</v>
      </c>
      <c r="U94" s="66">
        <f t="shared" si="41"/>
        <v>26043.200000000004</v>
      </c>
      <c r="V94" s="65">
        <f t="shared" si="38"/>
        <v>16500.399999999998</v>
      </c>
      <c r="W94" s="63">
        <f t="shared" ref="W94:W117" si="55">K94*V$9</f>
        <v>6287.4</v>
      </c>
      <c r="X94" s="66">
        <f t="shared" si="35"/>
        <v>22787.799999999996</v>
      </c>
      <c r="Y94" s="104">
        <f t="shared" si="47"/>
        <v>11786</v>
      </c>
      <c r="Z94" s="104">
        <f t="shared" si="48"/>
        <v>4491</v>
      </c>
      <c r="AA94" s="66">
        <f t="shared" si="49"/>
        <v>16277</v>
      </c>
    </row>
    <row r="95" spans="1:27" ht="14.25" customHeight="1">
      <c r="A95" s="183">
        <v>24</v>
      </c>
      <c r="B95" s="46">
        <v>42736</v>
      </c>
      <c r="C95" s="57">
        <f>'BENEFÍCIOS-SEM JRS E SEM CORREÇ'!C95</f>
        <v>937</v>
      </c>
      <c r="D95" s="97">
        <v>1</v>
      </c>
      <c r="E95" s="60">
        <f t="shared" ref="E95:E106" si="56">C95*D95</f>
        <v>937</v>
      </c>
      <c r="F95" s="59">
        <v>0</v>
      </c>
      <c r="G95" s="60">
        <f t="shared" ref="G95:G106" si="57">E95*F95</f>
        <v>0</v>
      </c>
      <c r="H95" s="57">
        <f t="shared" ref="H95:H106" si="58">E95+G95</f>
        <v>937</v>
      </c>
      <c r="I95" s="109">
        <f t="shared" si="50"/>
        <v>22692</v>
      </c>
      <c r="J95" s="49">
        <f t="shared" ref="J95:J106" si="59">IF((I95)+K95&gt;$N$134,$N$134-K95,(I95))</f>
        <v>22692</v>
      </c>
      <c r="K95" s="49">
        <f t="shared" si="33"/>
        <v>8982</v>
      </c>
      <c r="L95" s="159">
        <f t="shared" ref="L95:L106" si="60">J95+K95</f>
        <v>31674</v>
      </c>
      <c r="M95" s="51">
        <f t="shared" si="53"/>
        <v>21557.399999999998</v>
      </c>
      <c r="N95" s="49">
        <f t="shared" si="51"/>
        <v>8532.9</v>
      </c>
      <c r="O95" s="52">
        <f t="shared" si="52"/>
        <v>30090.299999999996</v>
      </c>
      <c r="P95" s="73">
        <f t="shared" si="54"/>
        <v>20422.8</v>
      </c>
      <c r="Q95" s="49">
        <f t="shared" ref="Q95:Q106" si="61">K95*P$9</f>
        <v>8083.8</v>
      </c>
      <c r="R95" s="53">
        <f t="shared" ref="R95:R106" si="62">P95+Q95</f>
        <v>28506.6</v>
      </c>
      <c r="S95" s="51">
        <f t="shared" ref="S95:S106" si="63">J95*S$9</f>
        <v>18153.600000000002</v>
      </c>
      <c r="T95" s="49">
        <f t="shared" ref="T95:T106" si="64">K95*S$9</f>
        <v>7185.6</v>
      </c>
      <c r="U95" s="52">
        <f t="shared" ref="U95:U106" si="65">S95+T95</f>
        <v>25339.200000000004</v>
      </c>
      <c r="V95" s="51">
        <f t="shared" ref="V95:V106" si="66">J95*V$9</f>
        <v>15884.4</v>
      </c>
      <c r="W95" s="49">
        <f t="shared" si="55"/>
        <v>6287.4</v>
      </c>
      <c r="X95" s="52">
        <f t="shared" ref="X95:X106" si="67">V95+W95</f>
        <v>22171.8</v>
      </c>
      <c r="Y95" s="128">
        <f t="shared" ref="Y95:Y106" si="68">J95*Y$9</f>
        <v>11346</v>
      </c>
      <c r="Z95" s="128">
        <f t="shared" ref="Z95:Z106" si="69">K95*Y$9</f>
        <v>4491</v>
      </c>
      <c r="AA95" s="52">
        <f t="shared" ref="AA95:AA106" si="70">Y95+Z95</f>
        <v>15837</v>
      </c>
    </row>
    <row r="96" spans="1:27" ht="14.25" customHeight="1">
      <c r="A96" s="183">
        <v>23</v>
      </c>
      <c r="B96" s="56">
        <v>42767</v>
      </c>
      <c r="C96" s="57">
        <f>'BENEFÍCIOS-SEM JRS E SEM CORREÇ'!C96</f>
        <v>937</v>
      </c>
      <c r="D96" s="97">
        <v>1</v>
      </c>
      <c r="E96" s="60">
        <f t="shared" si="56"/>
        <v>937</v>
      </c>
      <c r="F96" s="59">
        <v>0</v>
      </c>
      <c r="G96" s="60">
        <f t="shared" si="57"/>
        <v>0</v>
      </c>
      <c r="H96" s="57">
        <f t="shared" si="58"/>
        <v>937</v>
      </c>
      <c r="I96" s="108">
        <f t="shared" si="50"/>
        <v>21755</v>
      </c>
      <c r="J96" s="63">
        <f t="shared" si="59"/>
        <v>21755</v>
      </c>
      <c r="K96" s="63">
        <f t="shared" si="33"/>
        <v>8982</v>
      </c>
      <c r="L96" s="162">
        <f t="shared" si="60"/>
        <v>30737</v>
      </c>
      <c r="M96" s="65">
        <f t="shared" si="53"/>
        <v>20667.25</v>
      </c>
      <c r="N96" s="63">
        <f t="shared" si="51"/>
        <v>8532.9</v>
      </c>
      <c r="O96" s="66">
        <f t="shared" si="52"/>
        <v>29200.15</v>
      </c>
      <c r="P96" s="63">
        <f t="shared" si="54"/>
        <v>19579.5</v>
      </c>
      <c r="Q96" s="63">
        <f t="shared" si="61"/>
        <v>8083.8</v>
      </c>
      <c r="R96" s="67">
        <f t="shared" si="62"/>
        <v>27663.3</v>
      </c>
      <c r="S96" s="65">
        <f t="shared" si="63"/>
        <v>17404</v>
      </c>
      <c r="T96" s="63">
        <f t="shared" si="64"/>
        <v>7185.6</v>
      </c>
      <c r="U96" s="66">
        <f t="shared" si="65"/>
        <v>24589.599999999999</v>
      </c>
      <c r="V96" s="65">
        <f t="shared" si="66"/>
        <v>15228.499999999998</v>
      </c>
      <c r="W96" s="63">
        <f t="shared" si="55"/>
        <v>6287.4</v>
      </c>
      <c r="X96" s="66">
        <f t="shared" si="67"/>
        <v>21515.899999999998</v>
      </c>
      <c r="Y96" s="104">
        <f t="shared" si="68"/>
        <v>10877.5</v>
      </c>
      <c r="Z96" s="104">
        <f t="shared" si="69"/>
        <v>4491</v>
      </c>
      <c r="AA96" s="66">
        <f t="shared" si="70"/>
        <v>15368.5</v>
      </c>
    </row>
    <row r="97" spans="1:27" ht="14.25" customHeight="1">
      <c r="A97" s="183">
        <v>22</v>
      </c>
      <c r="B97" s="46">
        <v>42795</v>
      </c>
      <c r="C97" s="57">
        <f>'BENEFÍCIOS-SEM JRS E SEM CORREÇ'!C97</f>
        <v>937</v>
      </c>
      <c r="D97" s="97">
        <v>1</v>
      </c>
      <c r="E97" s="60">
        <f t="shared" si="56"/>
        <v>937</v>
      </c>
      <c r="F97" s="59">
        <v>0</v>
      </c>
      <c r="G97" s="60">
        <f t="shared" si="57"/>
        <v>0</v>
      </c>
      <c r="H97" s="57">
        <f t="shared" si="58"/>
        <v>937</v>
      </c>
      <c r="I97" s="109">
        <f t="shared" si="50"/>
        <v>20818</v>
      </c>
      <c r="J97" s="49">
        <f t="shared" si="59"/>
        <v>20818</v>
      </c>
      <c r="K97" s="49">
        <f t="shared" si="33"/>
        <v>8982</v>
      </c>
      <c r="L97" s="159">
        <f t="shared" si="60"/>
        <v>29800</v>
      </c>
      <c r="M97" s="51">
        <f t="shared" si="53"/>
        <v>19777.099999999999</v>
      </c>
      <c r="N97" s="49">
        <f t="shared" si="51"/>
        <v>8532.9</v>
      </c>
      <c r="O97" s="52">
        <f t="shared" si="52"/>
        <v>28310</v>
      </c>
      <c r="P97" s="73">
        <f t="shared" si="54"/>
        <v>18736.2</v>
      </c>
      <c r="Q97" s="49">
        <f t="shared" si="61"/>
        <v>8083.8</v>
      </c>
      <c r="R97" s="53">
        <f t="shared" si="62"/>
        <v>26820</v>
      </c>
      <c r="S97" s="51">
        <f t="shared" si="63"/>
        <v>16654.400000000001</v>
      </c>
      <c r="T97" s="49">
        <f t="shared" si="64"/>
        <v>7185.6</v>
      </c>
      <c r="U97" s="52">
        <f t="shared" si="65"/>
        <v>23840</v>
      </c>
      <c r="V97" s="51">
        <f t="shared" si="66"/>
        <v>14572.599999999999</v>
      </c>
      <c r="W97" s="49">
        <f t="shared" si="55"/>
        <v>6287.4</v>
      </c>
      <c r="X97" s="52">
        <f t="shared" si="67"/>
        <v>20860</v>
      </c>
      <c r="Y97" s="128">
        <f t="shared" si="68"/>
        <v>10409</v>
      </c>
      <c r="Z97" s="128">
        <f t="shared" si="69"/>
        <v>4491</v>
      </c>
      <c r="AA97" s="52">
        <f t="shared" si="70"/>
        <v>14900</v>
      </c>
    </row>
    <row r="98" spans="1:27" ht="14.25" customHeight="1">
      <c r="A98" s="183">
        <v>21</v>
      </c>
      <c r="B98" s="46">
        <v>42826</v>
      </c>
      <c r="C98" s="57">
        <f>'BENEFÍCIOS-SEM JRS E SEM CORREÇ'!C98</f>
        <v>937</v>
      </c>
      <c r="D98" s="97">
        <v>1</v>
      </c>
      <c r="E98" s="60">
        <f t="shared" si="56"/>
        <v>937</v>
      </c>
      <c r="F98" s="59">
        <v>0</v>
      </c>
      <c r="G98" s="60">
        <f t="shared" si="57"/>
        <v>0</v>
      </c>
      <c r="H98" s="57">
        <f t="shared" si="58"/>
        <v>937</v>
      </c>
      <c r="I98" s="108">
        <f t="shared" si="50"/>
        <v>19881</v>
      </c>
      <c r="J98" s="63">
        <f t="shared" si="59"/>
        <v>19881</v>
      </c>
      <c r="K98" s="63">
        <f t="shared" si="33"/>
        <v>8982</v>
      </c>
      <c r="L98" s="162">
        <f t="shared" si="60"/>
        <v>28863</v>
      </c>
      <c r="M98" s="65">
        <f t="shared" si="53"/>
        <v>18886.95</v>
      </c>
      <c r="N98" s="63">
        <f t="shared" ref="N98:N106" si="71">K98*M$9</f>
        <v>8532.9</v>
      </c>
      <c r="O98" s="66">
        <f t="shared" ref="O98:O106" si="72">M98+N98</f>
        <v>27419.85</v>
      </c>
      <c r="P98" s="63">
        <f t="shared" si="54"/>
        <v>17892.900000000001</v>
      </c>
      <c r="Q98" s="63">
        <f t="shared" si="61"/>
        <v>8083.8</v>
      </c>
      <c r="R98" s="67">
        <f t="shared" si="62"/>
        <v>25976.7</v>
      </c>
      <c r="S98" s="65">
        <f t="shared" si="63"/>
        <v>15904.800000000001</v>
      </c>
      <c r="T98" s="63">
        <f t="shared" si="64"/>
        <v>7185.6</v>
      </c>
      <c r="U98" s="66">
        <f t="shared" si="65"/>
        <v>23090.400000000001</v>
      </c>
      <c r="V98" s="65">
        <f t="shared" si="66"/>
        <v>13916.699999999999</v>
      </c>
      <c r="W98" s="63">
        <f t="shared" si="55"/>
        <v>6287.4</v>
      </c>
      <c r="X98" s="66">
        <f t="shared" si="67"/>
        <v>20204.099999999999</v>
      </c>
      <c r="Y98" s="104">
        <f t="shared" si="68"/>
        <v>9940.5</v>
      </c>
      <c r="Z98" s="104">
        <f t="shared" si="69"/>
        <v>4491</v>
      </c>
      <c r="AA98" s="66">
        <f t="shared" si="70"/>
        <v>14431.5</v>
      </c>
    </row>
    <row r="99" spans="1:27" ht="14.25" customHeight="1">
      <c r="A99" s="183">
        <v>20</v>
      </c>
      <c r="B99" s="56">
        <v>42856</v>
      </c>
      <c r="C99" s="57">
        <f>'BENEFÍCIOS-SEM JRS E SEM CORREÇ'!C99</f>
        <v>937</v>
      </c>
      <c r="D99" s="97">
        <v>1</v>
      </c>
      <c r="E99" s="60">
        <f t="shared" si="56"/>
        <v>937</v>
      </c>
      <c r="F99" s="59">
        <v>0</v>
      </c>
      <c r="G99" s="60">
        <f t="shared" si="57"/>
        <v>0</v>
      </c>
      <c r="H99" s="57">
        <f t="shared" si="58"/>
        <v>937</v>
      </c>
      <c r="I99" s="109">
        <f t="shared" si="50"/>
        <v>18944</v>
      </c>
      <c r="J99" s="49">
        <f t="shared" si="59"/>
        <v>18944</v>
      </c>
      <c r="K99" s="49">
        <f t="shared" si="33"/>
        <v>8982</v>
      </c>
      <c r="L99" s="159">
        <f t="shared" si="60"/>
        <v>27926</v>
      </c>
      <c r="M99" s="51">
        <f t="shared" ref="M99:M106" si="73">J99*M$9</f>
        <v>17996.8</v>
      </c>
      <c r="N99" s="49">
        <f t="shared" si="71"/>
        <v>8532.9</v>
      </c>
      <c r="O99" s="52">
        <f t="shared" si="72"/>
        <v>26529.699999999997</v>
      </c>
      <c r="P99" s="73">
        <f t="shared" si="54"/>
        <v>17049.600000000002</v>
      </c>
      <c r="Q99" s="49">
        <f t="shared" si="61"/>
        <v>8083.8</v>
      </c>
      <c r="R99" s="53">
        <f t="shared" si="62"/>
        <v>25133.4</v>
      </c>
      <c r="S99" s="51">
        <f t="shared" si="63"/>
        <v>15155.2</v>
      </c>
      <c r="T99" s="49">
        <f t="shared" si="64"/>
        <v>7185.6</v>
      </c>
      <c r="U99" s="52">
        <f t="shared" si="65"/>
        <v>22340.800000000003</v>
      </c>
      <c r="V99" s="51">
        <f t="shared" si="66"/>
        <v>13260.8</v>
      </c>
      <c r="W99" s="49">
        <f t="shared" si="55"/>
        <v>6287.4</v>
      </c>
      <c r="X99" s="52">
        <f t="shared" si="67"/>
        <v>19548.199999999997</v>
      </c>
      <c r="Y99" s="128">
        <f t="shared" si="68"/>
        <v>9472</v>
      </c>
      <c r="Z99" s="128">
        <f t="shared" si="69"/>
        <v>4491</v>
      </c>
      <c r="AA99" s="52">
        <f t="shared" si="70"/>
        <v>13963</v>
      </c>
    </row>
    <row r="100" spans="1:27" ht="14.25" customHeight="1">
      <c r="A100" s="183">
        <v>19</v>
      </c>
      <c r="B100" s="46">
        <v>42887</v>
      </c>
      <c r="C100" s="57">
        <f>'BENEFÍCIOS-SEM JRS E SEM CORREÇ'!C100</f>
        <v>937</v>
      </c>
      <c r="D100" s="97">
        <v>1</v>
      </c>
      <c r="E100" s="60">
        <f t="shared" si="56"/>
        <v>937</v>
      </c>
      <c r="F100" s="59">
        <v>0</v>
      </c>
      <c r="G100" s="60">
        <f t="shared" si="57"/>
        <v>0</v>
      </c>
      <c r="H100" s="57">
        <f t="shared" si="58"/>
        <v>937</v>
      </c>
      <c r="I100" s="108">
        <f t="shared" si="50"/>
        <v>18007</v>
      </c>
      <c r="J100" s="63">
        <f t="shared" si="59"/>
        <v>18007</v>
      </c>
      <c r="K100" s="63">
        <f t="shared" si="33"/>
        <v>8982</v>
      </c>
      <c r="L100" s="162">
        <f t="shared" si="60"/>
        <v>26989</v>
      </c>
      <c r="M100" s="65">
        <f t="shared" si="73"/>
        <v>17106.649999999998</v>
      </c>
      <c r="N100" s="63">
        <f t="shared" si="71"/>
        <v>8532.9</v>
      </c>
      <c r="O100" s="66">
        <f t="shared" si="72"/>
        <v>25639.549999999996</v>
      </c>
      <c r="P100" s="63">
        <f>J100*$P$9</f>
        <v>16206.300000000001</v>
      </c>
      <c r="Q100" s="63">
        <f t="shared" si="61"/>
        <v>8083.8</v>
      </c>
      <c r="R100" s="67">
        <f t="shared" si="62"/>
        <v>24290.100000000002</v>
      </c>
      <c r="S100" s="65">
        <f t="shared" si="63"/>
        <v>14405.6</v>
      </c>
      <c r="T100" s="63">
        <f t="shared" si="64"/>
        <v>7185.6</v>
      </c>
      <c r="U100" s="66">
        <f t="shared" si="65"/>
        <v>21591.200000000001</v>
      </c>
      <c r="V100" s="65">
        <f t="shared" si="66"/>
        <v>12604.9</v>
      </c>
      <c r="W100" s="63">
        <f t="shared" si="55"/>
        <v>6287.4</v>
      </c>
      <c r="X100" s="66">
        <f t="shared" si="67"/>
        <v>18892.3</v>
      </c>
      <c r="Y100" s="104">
        <f t="shared" si="68"/>
        <v>9003.5</v>
      </c>
      <c r="Z100" s="104">
        <f t="shared" si="69"/>
        <v>4491</v>
      </c>
      <c r="AA100" s="66">
        <f t="shared" si="70"/>
        <v>13494.5</v>
      </c>
    </row>
    <row r="101" spans="1:27" ht="14.25" customHeight="1">
      <c r="A101" s="183">
        <v>18</v>
      </c>
      <c r="B101" s="46">
        <v>42917</v>
      </c>
      <c r="C101" s="57">
        <f>'BENEFÍCIOS-SEM JRS E SEM CORREÇ'!C101</f>
        <v>937</v>
      </c>
      <c r="D101" s="97">
        <v>1</v>
      </c>
      <c r="E101" s="60">
        <f t="shared" si="56"/>
        <v>937</v>
      </c>
      <c r="F101" s="59">
        <v>0</v>
      </c>
      <c r="G101" s="60">
        <f t="shared" si="57"/>
        <v>0</v>
      </c>
      <c r="H101" s="57">
        <f t="shared" si="58"/>
        <v>937</v>
      </c>
      <c r="I101" s="109">
        <f t="shared" si="50"/>
        <v>17070</v>
      </c>
      <c r="J101" s="49">
        <f t="shared" si="59"/>
        <v>17070</v>
      </c>
      <c r="K101" s="49">
        <f t="shared" si="33"/>
        <v>8982</v>
      </c>
      <c r="L101" s="159">
        <f t="shared" si="60"/>
        <v>26052</v>
      </c>
      <c r="M101" s="51">
        <f t="shared" si="73"/>
        <v>16216.5</v>
      </c>
      <c r="N101" s="49">
        <f t="shared" si="71"/>
        <v>8532.9</v>
      </c>
      <c r="O101" s="52">
        <f t="shared" si="72"/>
        <v>24749.4</v>
      </c>
      <c r="P101" s="73">
        <f>J101*$P$9</f>
        <v>15363</v>
      </c>
      <c r="Q101" s="49">
        <f t="shared" si="61"/>
        <v>8083.8</v>
      </c>
      <c r="R101" s="53">
        <f t="shared" si="62"/>
        <v>23446.799999999999</v>
      </c>
      <c r="S101" s="51">
        <f t="shared" si="63"/>
        <v>13656</v>
      </c>
      <c r="T101" s="49">
        <f t="shared" si="64"/>
        <v>7185.6</v>
      </c>
      <c r="U101" s="52">
        <f t="shared" si="65"/>
        <v>20841.599999999999</v>
      </c>
      <c r="V101" s="51">
        <f t="shared" si="66"/>
        <v>11949</v>
      </c>
      <c r="W101" s="49">
        <f t="shared" si="55"/>
        <v>6287.4</v>
      </c>
      <c r="X101" s="52">
        <f t="shared" si="67"/>
        <v>18236.400000000001</v>
      </c>
      <c r="Y101" s="128">
        <f t="shared" si="68"/>
        <v>8535</v>
      </c>
      <c r="Z101" s="128">
        <f t="shared" si="69"/>
        <v>4491</v>
      </c>
      <c r="AA101" s="52">
        <f t="shared" si="70"/>
        <v>13026</v>
      </c>
    </row>
    <row r="102" spans="1:27" ht="14.25" customHeight="1">
      <c r="A102" s="183">
        <v>17</v>
      </c>
      <c r="B102" s="56">
        <v>42948</v>
      </c>
      <c r="C102" s="57">
        <f>'BENEFÍCIOS-SEM JRS E SEM CORREÇ'!C102</f>
        <v>937</v>
      </c>
      <c r="D102" s="97">
        <v>1</v>
      </c>
      <c r="E102" s="60">
        <f t="shared" si="56"/>
        <v>937</v>
      </c>
      <c r="F102" s="59">
        <v>0</v>
      </c>
      <c r="G102" s="60">
        <f t="shared" si="57"/>
        <v>0</v>
      </c>
      <c r="H102" s="57">
        <f t="shared" si="58"/>
        <v>937</v>
      </c>
      <c r="I102" s="108">
        <f t="shared" si="50"/>
        <v>16133</v>
      </c>
      <c r="J102" s="63">
        <f t="shared" si="59"/>
        <v>16133</v>
      </c>
      <c r="K102" s="63">
        <f t="shared" ref="K102:K118" si="74">H$134</f>
        <v>8982</v>
      </c>
      <c r="L102" s="162">
        <f t="shared" si="60"/>
        <v>25115</v>
      </c>
      <c r="M102" s="65">
        <f t="shared" si="73"/>
        <v>15326.349999999999</v>
      </c>
      <c r="N102" s="63">
        <f t="shared" si="71"/>
        <v>8532.9</v>
      </c>
      <c r="O102" s="66">
        <f t="shared" si="72"/>
        <v>23859.25</v>
      </c>
      <c r="P102" s="63">
        <f t="shared" ref="P102:P106" si="75">J102*$P$9</f>
        <v>14519.7</v>
      </c>
      <c r="Q102" s="63">
        <f t="shared" si="61"/>
        <v>8083.8</v>
      </c>
      <c r="R102" s="67">
        <f t="shared" si="62"/>
        <v>22603.5</v>
      </c>
      <c r="S102" s="65">
        <f t="shared" si="63"/>
        <v>12906.400000000001</v>
      </c>
      <c r="T102" s="63">
        <f t="shared" si="64"/>
        <v>7185.6</v>
      </c>
      <c r="U102" s="66">
        <f t="shared" si="65"/>
        <v>20092</v>
      </c>
      <c r="V102" s="65">
        <f t="shared" si="66"/>
        <v>11293.099999999999</v>
      </c>
      <c r="W102" s="63">
        <f t="shared" si="55"/>
        <v>6287.4</v>
      </c>
      <c r="X102" s="66">
        <f t="shared" si="67"/>
        <v>17580.5</v>
      </c>
      <c r="Y102" s="104">
        <f t="shared" si="68"/>
        <v>8066.5</v>
      </c>
      <c r="Z102" s="104">
        <f t="shared" si="69"/>
        <v>4491</v>
      </c>
      <c r="AA102" s="66">
        <f t="shared" si="70"/>
        <v>12557.5</v>
      </c>
    </row>
    <row r="103" spans="1:27" ht="14.25" customHeight="1">
      <c r="A103" s="183">
        <v>16</v>
      </c>
      <c r="B103" s="46">
        <v>42979</v>
      </c>
      <c r="C103" s="57">
        <f>'BENEFÍCIOS-SEM JRS E SEM CORREÇ'!C103</f>
        <v>937</v>
      </c>
      <c r="D103" s="97">
        <v>1</v>
      </c>
      <c r="E103" s="60">
        <f t="shared" si="56"/>
        <v>937</v>
      </c>
      <c r="F103" s="59">
        <v>0</v>
      </c>
      <c r="G103" s="60">
        <f t="shared" si="57"/>
        <v>0</v>
      </c>
      <c r="H103" s="57">
        <f t="shared" si="58"/>
        <v>937</v>
      </c>
      <c r="I103" s="109">
        <f t="shared" si="50"/>
        <v>15196</v>
      </c>
      <c r="J103" s="49">
        <f t="shared" si="59"/>
        <v>15196</v>
      </c>
      <c r="K103" s="49">
        <f t="shared" si="74"/>
        <v>8982</v>
      </c>
      <c r="L103" s="159">
        <f t="shared" si="60"/>
        <v>24178</v>
      </c>
      <c r="M103" s="51">
        <f t="shared" si="73"/>
        <v>14436.199999999999</v>
      </c>
      <c r="N103" s="49">
        <f t="shared" si="71"/>
        <v>8532.9</v>
      </c>
      <c r="O103" s="52">
        <f t="shared" si="72"/>
        <v>22969.1</v>
      </c>
      <c r="P103" s="73">
        <f t="shared" si="75"/>
        <v>13676.4</v>
      </c>
      <c r="Q103" s="49">
        <f t="shared" si="61"/>
        <v>8083.8</v>
      </c>
      <c r="R103" s="53">
        <f t="shared" si="62"/>
        <v>21760.2</v>
      </c>
      <c r="S103" s="51">
        <f t="shared" si="63"/>
        <v>12156.800000000001</v>
      </c>
      <c r="T103" s="49">
        <f t="shared" si="64"/>
        <v>7185.6</v>
      </c>
      <c r="U103" s="52">
        <f t="shared" si="65"/>
        <v>19342.400000000001</v>
      </c>
      <c r="V103" s="51">
        <f t="shared" si="66"/>
        <v>10637.199999999999</v>
      </c>
      <c r="W103" s="49">
        <f t="shared" si="55"/>
        <v>6287.4</v>
      </c>
      <c r="X103" s="52">
        <f t="shared" si="67"/>
        <v>16924.599999999999</v>
      </c>
      <c r="Y103" s="128">
        <f t="shared" si="68"/>
        <v>7598</v>
      </c>
      <c r="Z103" s="128">
        <f t="shared" si="69"/>
        <v>4491</v>
      </c>
      <c r="AA103" s="52">
        <f t="shared" si="70"/>
        <v>12089</v>
      </c>
    </row>
    <row r="104" spans="1:27" ht="14.25" customHeight="1">
      <c r="A104" s="183">
        <v>15</v>
      </c>
      <c r="B104" s="46">
        <v>43009</v>
      </c>
      <c r="C104" s="57">
        <f>'BENEFÍCIOS-SEM JRS E SEM CORREÇ'!C104</f>
        <v>937</v>
      </c>
      <c r="D104" s="97">
        <v>1</v>
      </c>
      <c r="E104" s="60">
        <f t="shared" si="56"/>
        <v>937</v>
      </c>
      <c r="F104" s="59">
        <v>0</v>
      </c>
      <c r="G104" s="60">
        <f t="shared" si="57"/>
        <v>0</v>
      </c>
      <c r="H104" s="57">
        <f t="shared" si="58"/>
        <v>937</v>
      </c>
      <c r="I104" s="108">
        <f t="shared" si="50"/>
        <v>14259</v>
      </c>
      <c r="J104" s="63">
        <f t="shared" si="59"/>
        <v>14259</v>
      </c>
      <c r="K104" s="63">
        <f t="shared" si="74"/>
        <v>8982</v>
      </c>
      <c r="L104" s="162">
        <f t="shared" si="60"/>
        <v>23241</v>
      </c>
      <c r="M104" s="65">
        <f t="shared" si="73"/>
        <v>13546.05</v>
      </c>
      <c r="N104" s="63">
        <f t="shared" si="71"/>
        <v>8532.9</v>
      </c>
      <c r="O104" s="66">
        <f t="shared" si="72"/>
        <v>22078.949999999997</v>
      </c>
      <c r="P104" s="63">
        <f t="shared" si="75"/>
        <v>12833.1</v>
      </c>
      <c r="Q104" s="63">
        <f t="shared" si="61"/>
        <v>8083.8</v>
      </c>
      <c r="R104" s="67">
        <f t="shared" si="62"/>
        <v>20916.900000000001</v>
      </c>
      <c r="S104" s="65">
        <f t="shared" si="63"/>
        <v>11407.2</v>
      </c>
      <c r="T104" s="63">
        <f t="shared" si="64"/>
        <v>7185.6</v>
      </c>
      <c r="U104" s="66">
        <f t="shared" si="65"/>
        <v>18592.800000000003</v>
      </c>
      <c r="V104" s="65">
        <f t="shared" si="66"/>
        <v>9981.2999999999993</v>
      </c>
      <c r="W104" s="63">
        <f t="shared" si="55"/>
        <v>6287.4</v>
      </c>
      <c r="X104" s="66">
        <f t="shared" si="67"/>
        <v>16268.699999999999</v>
      </c>
      <c r="Y104" s="104">
        <f t="shared" si="68"/>
        <v>7129.5</v>
      </c>
      <c r="Z104" s="104">
        <f t="shared" si="69"/>
        <v>4491</v>
      </c>
      <c r="AA104" s="66">
        <f t="shared" si="70"/>
        <v>11620.5</v>
      </c>
    </row>
    <row r="105" spans="1:27" ht="14.25" customHeight="1">
      <c r="A105" s="183">
        <v>14</v>
      </c>
      <c r="B105" s="56">
        <v>43040</v>
      </c>
      <c r="C105" s="57">
        <f>'BENEFÍCIOS-SEM JRS E SEM CORREÇ'!C105</f>
        <v>937</v>
      </c>
      <c r="D105" s="97">
        <v>1</v>
      </c>
      <c r="E105" s="60">
        <f t="shared" si="56"/>
        <v>937</v>
      </c>
      <c r="F105" s="59">
        <v>0</v>
      </c>
      <c r="G105" s="60">
        <f t="shared" si="57"/>
        <v>0</v>
      </c>
      <c r="H105" s="57">
        <f t="shared" si="58"/>
        <v>937</v>
      </c>
      <c r="I105" s="109">
        <f t="shared" si="50"/>
        <v>13322</v>
      </c>
      <c r="J105" s="49">
        <f t="shared" si="59"/>
        <v>13322</v>
      </c>
      <c r="K105" s="49">
        <f t="shared" si="74"/>
        <v>8982</v>
      </c>
      <c r="L105" s="159">
        <f t="shared" si="60"/>
        <v>22304</v>
      </c>
      <c r="M105" s="51">
        <f t="shared" si="73"/>
        <v>12655.9</v>
      </c>
      <c r="N105" s="49">
        <f t="shared" si="71"/>
        <v>8532.9</v>
      </c>
      <c r="O105" s="52">
        <f t="shared" si="72"/>
        <v>21188.799999999999</v>
      </c>
      <c r="P105" s="73">
        <f t="shared" si="75"/>
        <v>11989.800000000001</v>
      </c>
      <c r="Q105" s="49">
        <f t="shared" si="61"/>
        <v>8083.8</v>
      </c>
      <c r="R105" s="53">
        <f t="shared" si="62"/>
        <v>20073.600000000002</v>
      </c>
      <c r="S105" s="51">
        <f t="shared" si="63"/>
        <v>10657.6</v>
      </c>
      <c r="T105" s="49">
        <f t="shared" si="64"/>
        <v>7185.6</v>
      </c>
      <c r="U105" s="52">
        <f t="shared" si="65"/>
        <v>17843.2</v>
      </c>
      <c r="V105" s="51">
        <f t="shared" si="66"/>
        <v>9325.4</v>
      </c>
      <c r="W105" s="49">
        <f t="shared" si="55"/>
        <v>6287.4</v>
      </c>
      <c r="X105" s="52">
        <f t="shared" si="67"/>
        <v>15612.8</v>
      </c>
      <c r="Y105" s="128">
        <f t="shared" si="68"/>
        <v>6661</v>
      </c>
      <c r="Z105" s="128">
        <f t="shared" si="69"/>
        <v>4491</v>
      </c>
      <c r="AA105" s="52">
        <f t="shared" si="70"/>
        <v>11152</v>
      </c>
    </row>
    <row r="106" spans="1:27" ht="14.25" customHeight="1">
      <c r="A106" s="183">
        <v>13</v>
      </c>
      <c r="B106" s="46">
        <v>43070</v>
      </c>
      <c r="C106" s="57">
        <f>C105</f>
        <v>937</v>
      </c>
      <c r="D106" s="97">
        <v>1</v>
      </c>
      <c r="E106" s="60">
        <f t="shared" si="56"/>
        <v>937</v>
      </c>
      <c r="F106" s="59">
        <v>0</v>
      </c>
      <c r="G106" s="60">
        <f t="shared" si="57"/>
        <v>0</v>
      </c>
      <c r="H106" s="57">
        <f t="shared" si="58"/>
        <v>937</v>
      </c>
      <c r="I106" s="108">
        <f t="shared" si="50"/>
        <v>12385</v>
      </c>
      <c r="J106" s="63">
        <f t="shared" si="59"/>
        <v>12385</v>
      </c>
      <c r="K106" s="63">
        <f t="shared" si="74"/>
        <v>8982</v>
      </c>
      <c r="L106" s="162">
        <f t="shared" si="60"/>
        <v>21367</v>
      </c>
      <c r="M106" s="65">
        <f t="shared" si="73"/>
        <v>11765.75</v>
      </c>
      <c r="N106" s="63">
        <f t="shared" si="71"/>
        <v>8532.9</v>
      </c>
      <c r="O106" s="66">
        <f t="shared" si="72"/>
        <v>20298.650000000001</v>
      </c>
      <c r="P106" s="63">
        <f t="shared" si="75"/>
        <v>11146.5</v>
      </c>
      <c r="Q106" s="63">
        <f t="shared" si="61"/>
        <v>8083.8</v>
      </c>
      <c r="R106" s="67">
        <f t="shared" si="62"/>
        <v>19230.3</v>
      </c>
      <c r="S106" s="65">
        <f t="shared" si="63"/>
        <v>9908</v>
      </c>
      <c r="T106" s="63">
        <f t="shared" si="64"/>
        <v>7185.6</v>
      </c>
      <c r="U106" s="66">
        <f t="shared" si="65"/>
        <v>17093.599999999999</v>
      </c>
      <c r="V106" s="65">
        <f t="shared" si="66"/>
        <v>8669.5</v>
      </c>
      <c r="W106" s="63">
        <f t="shared" ref="W106" si="76">K106*V$9</f>
        <v>6287.4</v>
      </c>
      <c r="X106" s="66">
        <f t="shared" si="67"/>
        <v>14956.9</v>
      </c>
      <c r="Y106" s="104">
        <f t="shared" si="68"/>
        <v>6192.5</v>
      </c>
      <c r="Z106" s="104">
        <f t="shared" si="69"/>
        <v>4491</v>
      </c>
      <c r="AA106" s="66">
        <f t="shared" si="70"/>
        <v>10683.5</v>
      </c>
    </row>
    <row r="107" spans="1:27" ht="14.25" customHeight="1">
      <c r="A107" s="183">
        <v>12</v>
      </c>
      <c r="B107" s="46">
        <v>43101</v>
      </c>
      <c r="C107" s="57">
        <f>'BENEFÍCIOS-SEM JRS E SEM CORREÇ'!C107</f>
        <v>954</v>
      </c>
      <c r="D107" s="97">
        <v>1</v>
      </c>
      <c r="E107" s="70">
        <f t="shared" si="43"/>
        <v>954</v>
      </c>
      <c r="F107" s="59">
        <v>0</v>
      </c>
      <c r="G107" s="70">
        <f t="shared" si="44"/>
        <v>0</v>
      </c>
      <c r="H107" s="68">
        <f t="shared" si="45"/>
        <v>954</v>
      </c>
      <c r="I107" s="109">
        <f t="shared" si="50"/>
        <v>11448</v>
      </c>
      <c r="J107" s="49">
        <f>IF((I107)+K107&gt;N134,N134-K107,(I107))</f>
        <v>11448</v>
      </c>
      <c r="K107" s="49">
        <f t="shared" si="74"/>
        <v>8982</v>
      </c>
      <c r="L107" s="159">
        <f t="shared" si="34"/>
        <v>20430</v>
      </c>
      <c r="M107" s="51">
        <f t="shared" si="53"/>
        <v>10875.6</v>
      </c>
      <c r="N107" s="49">
        <f t="shared" si="51"/>
        <v>8532.9</v>
      </c>
      <c r="O107" s="52">
        <f t="shared" si="52"/>
        <v>19408.5</v>
      </c>
      <c r="P107" s="73">
        <f t="shared" si="54"/>
        <v>10303.200000000001</v>
      </c>
      <c r="Q107" s="49">
        <f t="shared" si="36"/>
        <v>8083.8</v>
      </c>
      <c r="R107" s="53">
        <f t="shared" si="46"/>
        <v>18387</v>
      </c>
      <c r="S107" s="51">
        <f t="shared" si="40"/>
        <v>9158.4</v>
      </c>
      <c r="T107" s="49">
        <f t="shared" si="37"/>
        <v>7185.6</v>
      </c>
      <c r="U107" s="52">
        <f t="shared" si="41"/>
        <v>16344</v>
      </c>
      <c r="V107" s="51">
        <f t="shared" si="38"/>
        <v>8013.5999999999995</v>
      </c>
      <c r="W107" s="49">
        <f t="shared" si="55"/>
        <v>6287.4</v>
      </c>
      <c r="X107" s="52">
        <f t="shared" si="35"/>
        <v>14301</v>
      </c>
      <c r="Y107" s="128">
        <f t="shared" si="47"/>
        <v>5724</v>
      </c>
      <c r="Z107" s="128">
        <f t="shared" si="48"/>
        <v>4491</v>
      </c>
      <c r="AA107" s="52">
        <f t="shared" si="49"/>
        <v>10215</v>
      </c>
    </row>
    <row r="108" spans="1:27" ht="14.25" customHeight="1">
      <c r="A108" s="183">
        <v>11</v>
      </c>
      <c r="B108" s="56">
        <v>43132</v>
      </c>
      <c r="C108" s="57">
        <f>'BENEFÍCIOS-SEM JRS E SEM CORREÇ'!C108</f>
        <v>954</v>
      </c>
      <c r="D108" s="97">
        <v>1</v>
      </c>
      <c r="E108" s="60">
        <f t="shared" si="43"/>
        <v>954</v>
      </c>
      <c r="F108" s="59">
        <v>0</v>
      </c>
      <c r="G108" s="60">
        <f t="shared" si="44"/>
        <v>0</v>
      </c>
      <c r="H108" s="57">
        <f t="shared" si="45"/>
        <v>954</v>
      </c>
      <c r="I108" s="108">
        <f t="shared" si="50"/>
        <v>10494</v>
      </c>
      <c r="J108" s="63">
        <f>IF((I108)+K108&gt;N134,N134-K108,(I108))</f>
        <v>10494</v>
      </c>
      <c r="K108" s="63">
        <f t="shared" si="74"/>
        <v>8982</v>
      </c>
      <c r="L108" s="162">
        <f t="shared" si="34"/>
        <v>19476</v>
      </c>
      <c r="M108" s="65">
        <f t="shared" si="53"/>
        <v>9969.2999999999993</v>
      </c>
      <c r="N108" s="63">
        <f t="shared" si="51"/>
        <v>8532.9</v>
      </c>
      <c r="O108" s="66">
        <f t="shared" si="52"/>
        <v>18502.199999999997</v>
      </c>
      <c r="P108" s="63">
        <f t="shared" si="54"/>
        <v>9444.6</v>
      </c>
      <c r="Q108" s="63">
        <f t="shared" si="36"/>
        <v>8083.8</v>
      </c>
      <c r="R108" s="67">
        <f t="shared" si="46"/>
        <v>17528.400000000001</v>
      </c>
      <c r="S108" s="65">
        <f t="shared" si="40"/>
        <v>8395.2000000000007</v>
      </c>
      <c r="T108" s="63">
        <f t="shared" si="37"/>
        <v>7185.6</v>
      </c>
      <c r="U108" s="66">
        <f t="shared" si="41"/>
        <v>15580.800000000001</v>
      </c>
      <c r="V108" s="65">
        <f t="shared" si="38"/>
        <v>7345.7999999999993</v>
      </c>
      <c r="W108" s="63">
        <f t="shared" si="55"/>
        <v>6287.4</v>
      </c>
      <c r="X108" s="66">
        <f t="shared" si="35"/>
        <v>13633.199999999999</v>
      </c>
      <c r="Y108" s="104">
        <f t="shared" si="47"/>
        <v>5247</v>
      </c>
      <c r="Z108" s="104">
        <f t="shared" si="48"/>
        <v>4491</v>
      </c>
      <c r="AA108" s="66">
        <f t="shared" si="49"/>
        <v>9738</v>
      </c>
    </row>
    <row r="109" spans="1:27" ht="14.25" customHeight="1">
      <c r="A109" s="183">
        <v>10</v>
      </c>
      <c r="B109" s="46">
        <v>43160</v>
      </c>
      <c r="C109" s="57">
        <f>'BENEFÍCIOS-SEM JRS E SEM CORREÇ'!C109</f>
        <v>954</v>
      </c>
      <c r="D109" s="97">
        <v>1</v>
      </c>
      <c r="E109" s="70">
        <f t="shared" si="43"/>
        <v>954</v>
      </c>
      <c r="F109" s="59">
        <v>0</v>
      </c>
      <c r="G109" s="70">
        <f t="shared" si="44"/>
        <v>0</v>
      </c>
      <c r="H109" s="68">
        <f t="shared" si="45"/>
        <v>954</v>
      </c>
      <c r="I109" s="109">
        <f t="shared" si="50"/>
        <v>9540</v>
      </c>
      <c r="J109" s="49">
        <f>IF((I109)+K109&gt;N134,N134-K109,(I109))</f>
        <v>9540</v>
      </c>
      <c r="K109" s="49">
        <f t="shared" si="74"/>
        <v>8982</v>
      </c>
      <c r="L109" s="159">
        <f t="shared" si="34"/>
        <v>18522</v>
      </c>
      <c r="M109" s="51">
        <f t="shared" si="53"/>
        <v>9063</v>
      </c>
      <c r="N109" s="49">
        <f t="shared" si="51"/>
        <v>8532.9</v>
      </c>
      <c r="O109" s="52">
        <f t="shared" si="52"/>
        <v>17595.900000000001</v>
      </c>
      <c r="P109" s="73">
        <f t="shared" si="54"/>
        <v>8586</v>
      </c>
      <c r="Q109" s="49">
        <f t="shared" si="36"/>
        <v>8083.8</v>
      </c>
      <c r="R109" s="53">
        <f t="shared" si="46"/>
        <v>16669.8</v>
      </c>
      <c r="S109" s="51">
        <f t="shared" si="40"/>
        <v>7632</v>
      </c>
      <c r="T109" s="49">
        <f t="shared" si="37"/>
        <v>7185.6</v>
      </c>
      <c r="U109" s="52">
        <f t="shared" si="41"/>
        <v>14817.6</v>
      </c>
      <c r="V109" s="51">
        <f t="shared" si="38"/>
        <v>6678</v>
      </c>
      <c r="W109" s="49">
        <f t="shared" si="55"/>
        <v>6287.4</v>
      </c>
      <c r="X109" s="52">
        <f t="shared" si="35"/>
        <v>12965.4</v>
      </c>
      <c r="Y109" s="128">
        <f t="shared" si="47"/>
        <v>4770</v>
      </c>
      <c r="Z109" s="128">
        <f t="shared" si="48"/>
        <v>4491</v>
      </c>
      <c r="AA109" s="52">
        <f t="shared" si="49"/>
        <v>9261</v>
      </c>
    </row>
    <row r="110" spans="1:27" ht="14.25" customHeight="1">
      <c r="A110" s="183">
        <v>9</v>
      </c>
      <c r="B110" s="56">
        <v>43191</v>
      </c>
      <c r="C110" s="57">
        <f>'BENEFÍCIOS-SEM JRS E SEM CORREÇ'!C110</f>
        <v>954</v>
      </c>
      <c r="D110" s="97">
        <v>1</v>
      </c>
      <c r="E110" s="60">
        <f t="shared" si="43"/>
        <v>954</v>
      </c>
      <c r="F110" s="59">
        <v>0</v>
      </c>
      <c r="G110" s="60">
        <f t="shared" si="44"/>
        <v>0</v>
      </c>
      <c r="H110" s="57">
        <f t="shared" si="45"/>
        <v>954</v>
      </c>
      <c r="I110" s="108">
        <f t="shared" si="50"/>
        <v>8586</v>
      </c>
      <c r="J110" s="63">
        <f>IF((I110)+K110&gt;N134,N134-K110,(I110))</f>
        <v>8586</v>
      </c>
      <c r="K110" s="63">
        <f t="shared" si="74"/>
        <v>8982</v>
      </c>
      <c r="L110" s="162">
        <f t="shared" si="34"/>
        <v>17568</v>
      </c>
      <c r="M110" s="65">
        <f t="shared" si="53"/>
        <v>8156.7</v>
      </c>
      <c r="N110" s="63">
        <f t="shared" si="51"/>
        <v>8532.9</v>
      </c>
      <c r="O110" s="66">
        <f t="shared" si="52"/>
        <v>16689.599999999999</v>
      </c>
      <c r="P110" s="63">
        <f t="shared" si="54"/>
        <v>7727.4000000000005</v>
      </c>
      <c r="Q110" s="63">
        <f t="shared" si="36"/>
        <v>8083.8</v>
      </c>
      <c r="R110" s="67">
        <f t="shared" si="46"/>
        <v>15811.2</v>
      </c>
      <c r="S110" s="65">
        <f t="shared" si="40"/>
        <v>6868.8</v>
      </c>
      <c r="T110" s="63">
        <f t="shared" si="37"/>
        <v>7185.6</v>
      </c>
      <c r="U110" s="66">
        <f t="shared" si="41"/>
        <v>14054.400000000001</v>
      </c>
      <c r="V110" s="65">
        <f t="shared" si="38"/>
        <v>6010.2</v>
      </c>
      <c r="W110" s="63">
        <f t="shared" si="55"/>
        <v>6287.4</v>
      </c>
      <c r="X110" s="66">
        <f t="shared" si="35"/>
        <v>12297.599999999999</v>
      </c>
      <c r="Y110" s="104">
        <f t="shared" si="47"/>
        <v>4293</v>
      </c>
      <c r="Z110" s="104">
        <f t="shared" si="48"/>
        <v>4491</v>
      </c>
      <c r="AA110" s="66">
        <f t="shared" si="49"/>
        <v>8784</v>
      </c>
    </row>
    <row r="111" spans="1:27" ht="14.25" customHeight="1">
      <c r="A111" s="183">
        <v>8</v>
      </c>
      <c r="B111" s="46">
        <v>43221</v>
      </c>
      <c r="C111" s="57">
        <f>'BENEFÍCIOS-SEM JRS E SEM CORREÇ'!C111</f>
        <v>954</v>
      </c>
      <c r="D111" s="97">
        <v>1</v>
      </c>
      <c r="E111" s="70">
        <f t="shared" si="43"/>
        <v>954</v>
      </c>
      <c r="F111" s="59">
        <v>0</v>
      </c>
      <c r="G111" s="70">
        <f t="shared" si="44"/>
        <v>0</v>
      </c>
      <c r="H111" s="68">
        <f t="shared" si="45"/>
        <v>954</v>
      </c>
      <c r="I111" s="109">
        <f t="shared" si="50"/>
        <v>7632</v>
      </c>
      <c r="J111" s="49">
        <f>IF((I111)+K111&gt;N134,N134-K111,(I111))</f>
        <v>7632</v>
      </c>
      <c r="K111" s="49">
        <f t="shared" si="74"/>
        <v>8982</v>
      </c>
      <c r="L111" s="159">
        <f t="shared" si="34"/>
        <v>16614</v>
      </c>
      <c r="M111" s="51">
        <f t="shared" si="53"/>
        <v>7250.4</v>
      </c>
      <c r="N111" s="49">
        <f t="shared" si="51"/>
        <v>8532.9</v>
      </c>
      <c r="O111" s="52">
        <f t="shared" si="52"/>
        <v>15783.3</v>
      </c>
      <c r="P111" s="73">
        <f t="shared" si="54"/>
        <v>6868.8</v>
      </c>
      <c r="Q111" s="49">
        <f t="shared" si="36"/>
        <v>8083.8</v>
      </c>
      <c r="R111" s="53">
        <f t="shared" si="46"/>
        <v>14952.6</v>
      </c>
      <c r="S111" s="51">
        <f t="shared" si="40"/>
        <v>6105.6</v>
      </c>
      <c r="T111" s="49">
        <f t="shared" si="37"/>
        <v>7185.6</v>
      </c>
      <c r="U111" s="52">
        <f t="shared" si="41"/>
        <v>13291.2</v>
      </c>
      <c r="V111" s="51">
        <f t="shared" si="38"/>
        <v>5342.4</v>
      </c>
      <c r="W111" s="49">
        <f t="shared" si="55"/>
        <v>6287.4</v>
      </c>
      <c r="X111" s="52">
        <f t="shared" si="35"/>
        <v>11629.8</v>
      </c>
      <c r="Y111" s="128">
        <f t="shared" si="47"/>
        <v>3816</v>
      </c>
      <c r="Z111" s="128">
        <f t="shared" si="48"/>
        <v>4491</v>
      </c>
      <c r="AA111" s="52">
        <f t="shared" si="49"/>
        <v>8307</v>
      </c>
    </row>
    <row r="112" spans="1:27" ht="14.25" customHeight="1">
      <c r="A112" s="183">
        <v>7</v>
      </c>
      <c r="B112" s="56">
        <v>43252</v>
      </c>
      <c r="C112" s="57">
        <f>'BENEFÍCIOS-SEM JRS E SEM CORREÇ'!C112</f>
        <v>954</v>
      </c>
      <c r="D112" s="97">
        <v>1</v>
      </c>
      <c r="E112" s="60">
        <f t="shared" si="43"/>
        <v>954</v>
      </c>
      <c r="F112" s="59">
        <v>0</v>
      </c>
      <c r="G112" s="60">
        <f t="shared" si="44"/>
        <v>0</v>
      </c>
      <c r="H112" s="57">
        <f t="shared" si="45"/>
        <v>954</v>
      </c>
      <c r="I112" s="108">
        <f t="shared" si="50"/>
        <v>6678</v>
      </c>
      <c r="J112" s="63">
        <f>IF((I112)+K112&gt;N134,N134-K112,(I112))</f>
        <v>6678</v>
      </c>
      <c r="K112" s="63">
        <f t="shared" si="74"/>
        <v>8982</v>
      </c>
      <c r="L112" s="162">
        <f t="shared" si="34"/>
        <v>15660</v>
      </c>
      <c r="M112" s="65">
        <f t="shared" si="53"/>
        <v>6344.0999999999995</v>
      </c>
      <c r="N112" s="63">
        <f t="shared" si="51"/>
        <v>8532.9</v>
      </c>
      <c r="O112" s="66">
        <f t="shared" si="52"/>
        <v>14877</v>
      </c>
      <c r="P112" s="63">
        <f t="shared" si="54"/>
        <v>6010.2</v>
      </c>
      <c r="Q112" s="63">
        <f t="shared" si="36"/>
        <v>8083.8</v>
      </c>
      <c r="R112" s="67">
        <f t="shared" si="46"/>
        <v>14094</v>
      </c>
      <c r="S112" s="65">
        <f t="shared" si="40"/>
        <v>5342.4000000000005</v>
      </c>
      <c r="T112" s="63">
        <f t="shared" si="37"/>
        <v>7185.6</v>
      </c>
      <c r="U112" s="66">
        <f t="shared" si="41"/>
        <v>12528</v>
      </c>
      <c r="V112" s="65">
        <f t="shared" si="38"/>
        <v>4674.5999999999995</v>
      </c>
      <c r="W112" s="63">
        <f t="shared" si="55"/>
        <v>6287.4</v>
      </c>
      <c r="X112" s="66">
        <f t="shared" si="35"/>
        <v>10962</v>
      </c>
      <c r="Y112" s="104">
        <f t="shared" si="47"/>
        <v>3339</v>
      </c>
      <c r="Z112" s="104">
        <f t="shared" si="48"/>
        <v>4491</v>
      </c>
      <c r="AA112" s="66">
        <f t="shared" si="49"/>
        <v>7830</v>
      </c>
    </row>
    <row r="113" spans="1:34" ht="14.25" customHeight="1">
      <c r="A113" s="183">
        <v>6</v>
      </c>
      <c r="B113" s="46">
        <v>43282</v>
      </c>
      <c r="C113" s="57">
        <f>'BENEFÍCIOS-SEM JRS E SEM CORREÇ'!C113</f>
        <v>954</v>
      </c>
      <c r="D113" s="97">
        <v>1</v>
      </c>
      <c r="E113" s="70">
        <f t="shared" si="43"/>
        <v>954</v>
      </c>
      <c r="F113" s="59">
        <v>0</v>
      </c>
      <c r="G113" s="70">
        <f t="shared" si="44"/>
        <v>0</v>
      </c>
      <c r="H113" s="68">
        <f t="shared" si="45"/>
        <v>954</v>
      </c>
      <c r="I113" s="109">
        <f t="shared" si="50"/>
        <v>5724</v>
      </c>
      <c r="J113" s="49">
        <f>IF((I113)+K113&gt;N134,N134-K113,(I113))</f>
        <v>5724</v>
      </c>
      <c r="K113" s="49">
        <f t="shared" si="74"/>
        <v>8982</v>
      </c>
      <c r="L113" s="159">
        <f t="shared" si="34"/>
        <v>14706</v>
      </c>
      <c r="M113" s="51">
        <f t="shared" si="53"/>
        <v>5437.8</v>
      </c>
      <c r="N113" s="49">
        <f t="shared" si="51"/>
        <v>8532.9</v>
      </c>
      <c r="O113" s="52">
        <f t="shared" si="52"/>
        <v>13970.7</v>
      </c>
      <c r="P113" s="73">
        <f t="shared" si="54"/>
        <v>5151.6000000000004</v>
      </c>
      <c r="Q113" s="49">
        <f t="shared" si="36"/>
        <v>8083.8</v>
      </c>
      <c r="R113" s="53">
        <f t="shared" si="46"/>
        <v>13235.400000000001</v>
      </c>
      <c r="S113" s="51">
        <f t="shared" si="40"/>
        <v>4579.2</v>
      </c>
      <c r="T113" s="49">
        <f t="shared" si="37"/>
        <v>7185.6</v>
      </c>
      <c r="U113" s="52">
        <f t="shared" si="41"/>
        <v>11764.8</v>
      </c>
      <c r="V113" s="51">
        <f t="shared" si="38"/>
        <v>4006.7999999999997</v>
      </c>
      <c r="W113" s="49">
        <f t="shared" si="55"/>
        <v>6287.4</v>
      </c>
      <c r="X113" s="52">
        <f t="shared" si="35"/>
        <v>10294.199999999999</v>
      </c>
      <c r="Y113" s="128">
        <f t="shared" si="47"/>
        <v>2862</v>
      </c>
      <c r="Z113" s="128">
        <f t="shared" si="48"/>
        <v>4491</v>
      </c>
      <c r="AA113" s="52">
        <f t="shared" si="49"/>
        <v>7353</v>
      </c>
    </row>
    <row r="114" spans="1:34" ht="14.25" customHeight="1">
      <c r="A114" s="183">
        <v>5</v>
      </c>
      <c r="B114" s="56">
        <v>43313</v>
      </c>
      <c r="C114" s="57">
        <f>'BENEFÍCIOS-SEM JRS E SEM CORREÇ'!C114</f>
        <v>954</v>
      </c>
      <c r="D114" s="97">
        <v>1</v>
      </c>
      <c r="E114" s="60">
        <f t="shared" si="43"/>
        <v>954</v>
      </c>
      <c r="F114" s="59">
        <v>0</v>
      </c>
      <c r="G114" s="60">
        <f t="shared" si="44"/>
        <v>0</v>
      </c>
      <c r="H114" s="57">
        <f t="shared" si="45"/>
        <v>954</v>
      </c>
      <c r="I114" s="108">
        <f t="shared" si="50"/>
        <v>4770</v>
      </c>
      <c r="J114" s="63">
        <f>IF((I114)+K114&gt;N134,N134-K114,(I114))</f>
        <v>4770</v>
      </c>
      <c r="K114" s="63">
        <f t="shared" si="74"/>
        <v>8982</v>
      </c>
      <c r="L114" s="162">
        <f t="shared" si="34"/>
        <v>13752</v>
      </c>
      <c r="M114" s="65">
        <f t="shared" si="53"/>
        <v>4531.5</v>
      </c>
      <c r="N114" s="63">
        <f t="shared" si="51"/>
        <v>8532.9</v>
      </c>
      <c r="O114" s="66">
        <f t="shared" si="52"/>
        <v>13064.4</v>
      </c>
      <c r="P114" s="63">
        <f t="shared" si="54"/>
        <v>4293</v>
      </c>
      <c r="Q114" s="63">
        <f t="shared" si="36"/>
        <v>8083.8</v>
      </c>
      <c r="R114" s="67">
        <f t="shared" si="46"/>
        <v>12376.8</v>
      </c>
      <c r="S114" s="65">
        <f t="shared" si="40"/>
        <v>3816</v>
      </c>
      <c r="T114" s="63">
        <f t="shared" si="37"/>
        <v>7185.6</v>
      </c>
      <c r="U114" s="66">
        <f t="shared" si="41"/>
        <v>11001.6</v>
      </c>
      <c r="V114" s="65">
        <f t="shared" si="38"/>
        <v>3339</v>
      </c>
      <c r="W114" s="63">
        <f t="shared" si="55"/>
        <v>6287.4</v>
      </c>
      <c r="X114" s="66">
        <f t="shared" si="35"/>
        <v>9626.4</v>
      </c>
      <c r="Y114" s="104">
        <f t="shared" si="47"/>
        <v>2385</v>
      </c>
      <c r="Z114" s="104">
        <f t="shared" si="48"/>
        <v>4491</v>
      </c>
      <c r="AA114" s="66">
        <f t="shared" si="49"/>
        <v>6876</v>
      </c>
    </row>
    <row r="115" spans="1:34" ht="14.25" customHeight="1">
      <c r="A115" s="183">
        <v>4</v>
      </c>
      <c r="B115" s="46">
        <v>43344</v>
      </c>
      <c r="C115" s="57">
        <f>'BENEFÍCIOS-SEM JRS E SEM CORREÇ'!C115</f>
        <v>954</v>
      </c>
      <c r="D115" s="97">
        <v>1</v>
      </c>
      <c r="E115" s="70">
        <f t="shared" si="43"/>
        <v>954</v>
      </c>
      <c r="F115" s="59">
        <v>0</v>
      </c>
      <c r="G115" s="70">
        <f t="shared" si="44"/>
        <v>0</v>
      </c>
      <c r="H115" s="68">
        <f t="shared" si="45"/>
        <v>954</v>
      </c>
      <c r="I115" s="109">
        <f t="shared" si="50"/>
        <v>3816</v>
      </c>
      <c r="J115" s="49">
        <f>IF((I115)+K115&gt;N134,N134-K115,(I115))</f>
        <v>3816</v>
      </c>
      <c r="K115" s="49">
        <f t="shared" si="74"/>
        <v>8982</v>
      </c>
      <c r="L115" s="159">
        <f t="shared" si="34"/>
        <v>12798</v>
      </c>
      <c r="M115" s="51">
        <f t="shared" si="53"/>
        <v>3625.2</v>
      </c>
      <c r="N115" s="49">
        <f t="shared" si="51"/>
        <v>8532.9</v>
      </c>
      <c r="O115" s="52">
        <f t="shared" si="52"/>
        <v>12158.099999999999</v>
      </c>
      <c r="P115" s="73">
        <f t="shared" si="54"/>
        <v>3434.4</v>
      </c>
      <c r="Q115" s="49">
        <f t="shared" si="36"/>
        <v>8083.8</v>
      </c>
      <c r="R115" s="53">
        <f t="shared" si="46"/>
        <v>11518.2</v>
      </c>
      <c r="S115" s="51">
        <f t="shared" si="40"/>
        <v>3052.8</v>
      </c>
      <c r="T115" s="49">
        <f t="shared" si="37"/>
        <v>7185.6</v>
      </c>
      <c r="U115" s="52">
        <f t="shared" si="41"/>
        <v>10238.400000000001</v>
      </c>
      <c r="V115" s="51">
        <f t="shared" si="38"/>
        <v>2671.2</v>
      </c>
      <c r="W115" s="49">
        <f t="shared" si="55"/>
        <v>6287.4</v>
      </c>
      <c r="X115" s="52">
        <f t="shared" si="35"/>
        <v>8958.5999999999985</v>
      </c>
      <c r="Y115" s="128">
        <f t="shared" si="47"/>
        <v>1908</v>
      </c>
      <c r="Z115" s="128">
        <f t="shared" si="48"/>
        <v>4491</v>
      </c>
      <c r="AA115" s="52">
        <f t="shared" si="49"/>
        <v>6399</v>
      </c>
    </row>
    <row r="116" spans="1:34" ht="14.25" customHeight="1">
      <c r="A116" s="183">
        <v>3</v>
      </c>
      <c r="B116" s="56">
        <v>43374</v>
      </c>
      <c r="C116" s="57">
        <f>'BENEFÍCIOS-SEM JRS E SEM CORREÇ'!C116</f>
        <v>954</v>
      </c>
      <c r="D116" s="97">
        <v>1</v>
      </c>
      <c r="E116" s="60">
        <f t="shared" si="43"/>
        <v>954</v>
      </c>
      <c r="F116" s="59">
        <v>0</v>
      </c>
      <c r="G116" s="60">
        <f t="shared" si="44"/>
        <v>0</v>
      </c>
      <c r="H116" s="57">
        <f t="shared" si="45"/>
        <v>954</v>
      </c>
      <c r="I116" s="108">
        <f t="shared" si="50"/>
        <v>2862</v>
      </c>
      <c r="J116" s="63">
        <f>IF((I116)+K116&gt;N134,N134-K116,(I116))</f>
        <v>2862</v>
      </c>
      <c r="K116" s="63">
        <f t="shared" si="74"/>
        <v>8982</v>
      </c>
      <c r="L116" s="162">
        <f t="shared" si="34"/>
        <v>11844</v>
      </c>
      <c r="M116" s="65">
        <f t="shared" si="53"/>
        <v>2718.9</v>
      </c>
      <c r="N116" s="63">
        <f t="shared" si="51"/>
        <v>8532.9</v>
      </c>
      <c r="O116" s="66">
        <f t="shared" si="52"/>
        <v>11251.8</v>
      </c>
      <c r="P116" s="63">
        <f t="shared" si="54"/>
        <v>2575.8000000000002</v>
      </c>
      <c r="Q116" s="63">
        <f t="shared" si="36"/>
        <v>8083.8</v>
      </c>
      <c r="R116" s="67">
        <f t="shared" si="46"/>
        <v>10659.6</v>
      </c>
      <c r="S116" s="65">
        <f t="shared" si="40"/>
        <v>2289.6</v>
      </c>
      <c r="T116" s="63">
        <f t="shared" si="37"/>
        <v>7185.6</v>
      </c>
      <c r="U116" s="66">
        <f t="shared" si="41"/>
        <v>9475.2000000000007</v>
      </c>
      <c r="V116" s="65">
        <f t="shared" si="38"/>
        <v>2003.3999999999999</v>
      </c>
      <c r="W116" s="63">
        <f t="shared" si="55"/>
        <v>6287.4</v>
      </c>
      <c r="X116" s="66">
        <f t="shared" si="35"/>
        <v>8290.7999999999993</v>
      </c>
      <c r="Y116" s="104">
        <f t="shared" si="47"/>
        <v>1431</v>
      </c>
      <c r="Z116" s="104">
        <f t="shared" si="48"/>
        <v>4491</v>
      </c>
      <c r="AA116" s="66">
        <f t="shared" si="49"/>
        <v>5922</v>
      </c>
    </row>
    <row r="117" spans="1:34" ht="14.25" customHeight="1">
      <c r="A117" s="183">
        <v>2</v>
      </c>
      <c r="B117" s="46">
        <v>43405</v>
      </c>
      <c r="C117" s="57">
        <f>'BENEFÍCIOS-SEM JRS E SEM CORREÇ'!C117</f>
        <v>954</v>
      </c>
      <c r="D117" s="97">
        <v>1</v>
      </c>
      <c r="E117" s="70">
        <f t="shared" si="43"/>
        <v>954</v>
      </c>
      <c r="F117" s="59">
        <v>0</v>
      </c>
      <c r="G117" s="70">
        <f t="shared" si="44"/>
        <v>0</v>
      </c>
      <c r="H117" s="68">
        <f t="shared" si="45"/>
        <v>954</v>
      </c>
      <c r="I117" s="109">
        <f t="shared" si="50"/>
        <v>1908</v>
      </c>
      <c r="J117" s="49">
        <f>IF((I117)+K117&gt;N134,N134-K117,(I117))</f>
        <v>1908</v>
      </c>
      <c r="K117" s="49">
        <f t="shared" si="74"/>
        <v>8982</v>
      </c>
      <c r="L117" s="159">
        <f t="shared" si="34"/>
        <v>10890</v>
      </c>
      <c r="M117" s="51">
        <f t="shared" si="53"/>
        <v>1812.6</v>
      </c>
      <c r="N117" s="49">
        <f t="shared" si="51"/>
        <v>8532.9</v>
      </c>
      <c r="O117" s="52">
        <f t="shared" si="52"/>
        <v>10345.5</v>
      </c>
      <c r="P117" s="73">
        <f t="shared" si="54"/>
        <v>1717.2</v>
      </c>
      <c r="Q117" s="49">
        <f t="shared" si="36"/>
        <v>8083.8</v>
      </c>
      <c r="R117" s="53">
        <f t="shared" si="46"/>
        <v>9801</v>
      </c>
      <c r="S117" s="51">
        <f t="shared" si="40"/>
        <v>1526.4</v>
      </c>
      <c r="T117" s="49">
        <f t="shared" si="37"/>
        <v>7185.6</v>
      </c>
      <c r="U117" s="52">
        <f t="shared" si="41"/>
        <v>8712</v>
      </c>
      <c r="V117" s="51">
        <f t="shared" si="38"/>
        <v>1335.6</v>
      </c>
      <c r="W117" s="49">
        <f t="shared" si="55"/>
        <v>6287.4</v>
      </c>
      <c r="X117" s="52">
        <f t="shared" si="35"/>
        <v>7623</v>
      </c>
      <c r="Y117" s="128">
        <f t="shared" si="47"/>
        <v>954</v>
      </c>
      <c r="Z117" s="128">
        <f t="shared" si="48"/>
        <v>4491</v>
      </c>
      <c r="AA117" s="52">
        <f t="shared" si="49"/>
        <v>5445</v>
      </c>
    </row>
    <row r="118" spans="1:34" ht="14.25" customHeight="1" thickBot="1">
      <c r="A118" s="183">
        <v>1</v>
      </c>
      <c r="B118" s="188">
        <v>43435</v>
      </c>
      <c r="C118" s="57">
        <f>C117</f>
        <v>954</v>
      </c>
      <c r="D118" s="97">
        <v>1</v>
      </c>
      <c r="E118" s="60">
        <f t="shared" si="43"/>
        <v>954</v>
      </c>
      <c r="F118" s="59">
        <v>0</v>
      </c>
      <c r="G118" s="60">
        <f t="shared" si="44"/>
        <v>0</v>
      </c>
      <c r="H118" s="57">
        <f t="shared" si="45"/>
        <v>954</v>
      </c>
      <c r="I118" s="108">
        <f>I117-H117</f>
        <v>954</v>
      </c>
      <c r="J118" s="63">
        <f>IF((I118)+K118&gt;N134,N134-K118,(I118))</f>
        <v>954</v>
      </c>
      <c r="K118" s="63">
        <f t="shared" si="74"/>
        <v>8982</v>
      </c>
      <c r="L118" s="162">
        <f>J118+K118</f>
        <v>9936</v>
      </c>
      <c r="M118" s="65">
        <f>J118*M$9</f>
        <v>906.3</v>
      </c>
      <c r="N118" s="63">
        <f>K118*M$9</f>
        <v>8532.9</v>
      </c>
      <c r="O118" s="66">
        <f>M118+N118</f>
        <v>9439.1999999999989</v>
      </c>
      <c r="P118" s="63">
        <f>J118*$P$9</f>
        <v>858.6</v>
      </c>
      <c r="Q118" s="63">
        <f>K118*P$9</f>
        <v>8083.8</v>
      </c>
      <c r="R118" s="67">
        <f>P118+Q118</f>
        <v>8942.4</v>
      </c>
      <c r="S118" s="65">
        <f>J118*S$9</f>
        <v>763.2</v>
      </c>
      <c r="T118" s="63">
        <f>K118*S$9</f>
        <v>7185.6</v>
      </c>
      <c r="U118" s="66">
        <f>S118+T118</f>
        <v>7948.8</v>
      </c>
      <c r="V118" s="65">
        <f>J118*V$9</f>
        <v>667.8</v>
      </c>
      <c r="W118" s="63">
        <f>K118*V$9</f>
        <v>6287.4</v>
      </c>
      <c r="X118" s="66">
        <f>V118+W118</f>
        <v>6955.2</v>
      </c>
      <c r="Y118" s="104">
        <f t="shared" si="47"/>
        <v>477</v>
      </c>
      <c r="Z118" s="104">
        <f t="shared" si="48"/>
        <v>4491</v>
      </c>
      <c r="AA118" s="66">
        <f t="shared" si="49"/>
        <v>4968</v>
      </c>
    </row>
    <row r="119" spans="1:34" ht="17.25" customHeight="1" thickBot="1">
      <c r="A119" s="119"/>
      <c r="B119" s="153" t="s">
        <v>58</v>
      </c>
      <c r="C119" s="39"/>
      <c r="D119" s="39"/>
      <c r="E119" s="40"/>
      <c r="F119" s="257">
        <f>'BENEFÍCIOS-SEM JRS E SEM CORREÇ'!F119:G119</f>
        <v>43739</v>
      </c>
      <c r="G119" s="257"/>
      <c r="H119" s="265">
        <f>SUM(H11:H118)</f>
        <v>79646</v>
      </c>
      <c r="I119" s="265"/>
      <c r="J119" s="100"/>
      <c r="K119" s="100"/>
      <c r="L119" s="26"/>
      <c r="M119" s="101"/>
      <c r="N119" s="26"/>
      <c r="O119" s="101"/>
      <c r="P119" s="26"/>
    </row>
    <row r="120" spans="1:34" ht="14.25" customHeight="1">
      <c r="A120" s="121">
        <v>1</v>
      </c>
      <c r="B120" s="46">
        <v>43466</v>
      </c>
      <c r="C120" s="68">
        <f>'BENEFÍCIOS-SEM JRS E SEM CORREÇ'!C120</f>
        <v>998</v>
      </c>
      <c r="D120" s="99">
        <v>1</v>
      </c>
      <c r="E120" s="87">
        <f t="shared" ref="E120:E126" si="77">C120*D120</f>
        <v>998</v>
      </c>
      <c r="F120" s="88">
        <v>0</v>
      </c>
      <c r="G120" s="87">
        <f t="shared" ref="G120:G126" si="78">E120*F120</f>
        <v>0</v>
      </c>
      <c r="H120" s="89">
        <f t="shared" ref="H120:H126" si="79">E120+G120</f>
        <v>998</v>
      </c>
      <c r="I120" s="110">
        <f>H134</f>
        <v>8982</v>
      </c>
      <c r="J120" s="136">
        <v>0</v>
      </c>
      <c r="K120" s="102">
        <f t="shared" ref="K120:K130" si="80">I120</f>
        <v>8982</v>
      </c>
      <c r="L120" s="134">
        <f t="shared" ref="L120:L130" si="81">J120+K120</f>
        <v>8982</v>
      </c>
      <c r="M120" s="54">
        <f>$J120*M$9</f>
        <v>0</v>
      </c>
      <c r="N120" s="129">
        <f>$K120*M$9</f>
        <v>8532.9</v>
      </c>
      <c r="O120" s="55">
        <f>M120+N120</f>
        <v>8532.9</v>
      </c>
      <c r="P120" s="54">
        <f>$J120*P$9</f>
        <v>0</v>
      </c>
      <c r="Q120" s="129">
        <f>$K120*P$9</f>
        <v>8083.8</v>
      </c>
      <c r="R120" s="55">
        <f>P120+Q120</f>
        <v>8083.8</v>
      </c>
      <c r="S120" s="54">
        <f>$J120*S$9</f>
        <v>0</v>
      </c>
      <c r="T120" s="129">
        <f>$K120*S$9</f>
        <v>7185.6</v>
      </c>
      <c r="U120" s="55">
        <f>S120+T120</f>
        <v>7185.6</v>
      </c>
      <c r="V120" s="54">
        <f>$J120*V$9</f>
        <v>0</v>
      </c>
      <c r="W120" s="129">
        <f>$K120*V$9</f>
        <v>6287.4</v>
      </c>
      <c r="X120" s="55">
        <f>V120+W120</f>
        <v>6287.4</v>
      </c>
      <c r="Y120" s="51">
        <f t="shared" ref="Y120:Y131" si="82">$J120*Y$9</f>
        <v>0</v>
      </c>
      <c r="Z120" s="51">
        <f t="shared" ref="Z120:Z131" si="83">$K120*Y$9</f>
        <v>4491</v>
      </c>
      <c r="AA120" s="52">
        <f t="shared" ref="AA120:AA131" si="84">Y120+Z120</f>
        <v>4491</v>
      </c>
      <c r="AB120" s="18"/>
      <c r="AC120" s="18"/>
      <c r="AD120" s="18"/>
      <c r="AE120" s="18"/>
      <c r="AF120" s="19"/>
      <c r="AG120" s="18"/>
      <c r="AH120" s="18"/>
    </row>
    <row r="121" spans="1:34" s="30" customFormat="1" ht="14.25" customHeight="1">
      <c r="A121" s="122">
        <v>2</v>
      </c>
      <c r="B121" s="56">
        <v>43497</v>
      </c>
      <c r="C121" s="68">
        <f>'BENEFÍCIOS-SEM JRS E SEM CORREÇ'!C121</f>
        <v>998</v>
      </c>
      <c r="D121" s="97">
        <v>1</v>
      </c>
      <c r="E121" s="60">
        <f t="shared" si="77"/>
        <v>998</v>
      </c>
      <c r="F121" s="59">
        <v>0</v>
      </c>
      <c r="G121" s="60">
        <f t="shared" si="78"/>
        <v>0</v>
      </c>
      <c r="H121" s="61">
        <f t="shared" si="79"/>
        <v>998</v>
      </c>
      <c r="I121" s="108">
        <f t="shared" ref="I121:I131" si="85">I120-H120</f>
        <v>7984</v>
      </c>
      <c r="J121" s="63">
        <v>0</v>
      </c>
      <c r="K121" s="104">
        <f t="shared" si="80"/>
        <v>7984</v>
      </c>
      <c r="L121" s="135">
        <f t="shared" si="81"/>
        <v>7984</v>
      </c>
      <c r="M121" s="65">
        <f t="shared" ref="M121:M131" si="86">$J121*M$9</f>
        <v>0</v>
      </c>
      <c r="N121" s="104">
        <f t="shared" ref="N121:N126" si="87">$K121*M$9</f>
        <v>7584.7999999999993</v>
      </c>
      <c r="O121" s="66">
        <f t="shared" ref="O121:O126" si="88">M121+N121</f>
        <v>7584.7999999999993</v>
      </c>
      <c r="P121" s="65">
        <f t="shared" ref="P121:P131" si="89">$J121*P$9</f>
        <v>0</v>
      </c>
      <c r="Q121" s="104">
        <f t="shared" ref="Q121:Q126" si="90">$K121*P$9</f>
        <v>7185.6</v>
      </c>
      <c r="R121" s="66">
        <f t="shared" ref="R121:R126" si="91">P121+Q121</f>
        <v>7185.6</v>
      </c>
      <c r="S121" s="65">
        <f t="shared" ref="S121:S131" si="92">$J121*S$9</f>
        <v>0</v>
      </c>
      <c r="T121" s="104">
        <f t="shared" ref="T121:T126" si="93">$K121*S$9</f>
        <v>6387.2000000000007</v>
      </c>
      <c r="U121" s="66">
        <f t="shared" ref="U121:U126" si="94">S121+T121</f>
        <v>6387.2000000000007</v>
      </c>
      <c r="V121" s="65">
        <f t="shared" ref="V121:V131" si="95">$J121*V$9</f>
        <v>0</v>
      </c>
      <c r="W121" s="104">
        <f t="shared" ref="W121:W126" si="96">$K121*V$9</f>
        <v>5588.7999999999993</v>
      </c>
      <c r="X121" s="66">
        <f t="shared" ref="X121:X126" si="97">V121+W121</f>
        <v>5588.7999999999993</v>
      </c>
      <c r="Y121" s="65">
        <f t="shared" si="82"/>
        <v>0</v>
      </c>
      <c r="Z121" s="65">
        <f t="shared" si="83"/>
        <v>3992</v>
      </c>
      <c r="AA121" s="66">
        <f t="shared" si="84"/>
        <v>3992</v>
      </c>
      <c r="AB121" s="36"/>
      <c r="AC121" s="36"/>
      <c r="AD121" s="36"/>
      <c r="AE121" s="36"/>
      <c r="AF121" s="37"/>
      <c r="AG121" s="36"/>
      <c r="AH121" s="36"/>
    </row>
    <row r="122" spans="1:34" ht="14.25" customHeight="1">
      <c r="A122" s="121">
        <v>3</v>
      </c>
      <c r="B122" s="46">
        <v>43525</v>
      </c>
      <c r="C122" s="68">
        <f>'BENEFÍCIOS-SEM JRS E SEM CORREÇ'!C122</f>
        <v>998</v>
      </c>
      <c r="D122" s="98">
        <v>1</v>
      </c>
      <c r="E122" s="70">
        <f t="shared" si="77"/>
        <v>998</v>
      </c>
      <c r="F122" s="59">
        <v>0</v>
      </c>
      <c r="G122" s="70">
        <f t="shared" si="78"/>
        <v>0</v>
      </c>
      <c r="H122" s="71">
        <f t="shared" si="79"/>
        <v>998</v>
      </c>
      <c r="I122" s="109">
        <f t="shared" si="85"/>
        <v>6986</v>
      </c>
      <c r="J122" s="73">
        <v>0</v>
      </c>
      <c r="K122" s="106">
        <f t="shared" si="80"/>
        <v>6986</v>
      </c>
      <c r="L122" s="137">
        <f t="shared" si="81"/>
        <v>6986</v>
      </c>
      <c r="M122" s="51">
        <f t="shared" si="86"/>
        <v>0</v>
      </c>
      <c r="N122" s="128">
        <f t="shared" si="87"/>
        <v>6636.7</v>
      </c>
      <c r="O122" s="52">
        <f t="shared" si="88"/>
        <v>6636.7</v>
      </c>
      <c r="P122" s="51">
        <f t="shared" si="89"/>
        <v>0</v>
      </c>
      <c r="Q122" s="128">
        <f t="shared" si="90"/>
        <v>6287.4000000000005</v>
      </c>
      <c r="R122" s="52">
        <f t="shared" si="91"/>
        <v>6287.4000000000005</v>
      </c>
      <c r="S122" s="51">
        <f t="shared" si="92"/>
        <v>0</v>
      </c>
      <c r="T122" s="128">
        <f t="shared" si="93"/>
        <v>5588.8</v>
      </c>
      <c r="U122" s="52">
        <f t="shared" si="94"/>
        <v>5588.8</v>
      </c>
      <c r="V122" s="51">
        <f t="shared" si="95"/>
        <v>0</v>
      </c>
      <c r="W122" s="128">
        <f t="shared" si="96"/>
        <v>4890.2</v>
      </c>
      <c r="X122" s="52">
        <f t="shared" si="97"/>
        <v>4890.2</v>
      </c>
      <c r="Y122" s="147">
        <f t="shared" si="82"/>
        <v>0</v>
      </c>
      <c r="Z122" s="147">
        <f t="shared" si="83"/>
        <v>3493</v>
      </c>
      <c r="AA122" s="138">
        <f t="shared" si="84"/>
        <v>3493</v>
      </c>
      <c r="AB122" s="18"/>
      <c r="AC122" s="18"/>
      <c r="AD122" s="18"/>
      <c r="AE122" s="18"/>
      <c r="AF122" s="19"/>
      <c r="AG122" s="18"/>
      <c r="AH122" s="18"/>
    </row>
    <row r="123" spans="1:34" s="30" customFormat="1" ht="14.25" customHeight="1">
      <c r="A123" s="122">
        <v>4</v>
      </c>
      <c r="B123" s="56">
        <v>43556</v>
      </c>
      <c r="C123" s="68">
        <f>'BENEFÍCIOS-SEM JRS E SEM CORREÇ'!C123</f>
        <v>998</v>
      </c>
      <c r="D123" s="97">
        <v>1</v>
      </c>
      <c r="E123" s="60">
        <f>C123*D123</f>
        <v>998</v>
      </c>
      <c r="F123" s="59">
        <v>0</v>
      </c>
      <c r="G123" s="60">
        <f>E123*F123</f>
        <v>0</v>
      </c>
      <c r="H123" s="61">
        <f>E123+G123</f>
        <v>998</v>
      </c>
      <c r="I123" s="108">
        <f t="shared" si="85"/>
        <v>5988</v>
      </c>
      <c r="J123" s="63">
        <v>0</v>
      </c>
      <c r="K123" s="104">
        <f>I123</f>
        <v>5988</v>
      </c>
      <c r="L123" s="135">
        <f>J123+K123</f>
        <v>5988</v>
      </c>
      <c r="M123" s="65">
        <f t="shared" si="86"/>
        <v>0</v>
      </c>
      <c r="N123" s="104">
        <f>$K123*M$9</f>
        <v>5688.5999999999995</v>
      </c>
      <c r="O123" s="66">
        <f>M123+N123</f>
        <v>5688.5999999999995</v>
      </c>
      <c r="P123" s="65">
        <f t="shared" si="89"/>
        <v>0</v>
      </c>
      <c r="Q123" s="104">
        <f>$K123*P$9</f>
        <v>5389.2</v>
      </c>
      <c r="R123" s="66">
        <f>P123+Q123</f>
        <v>5389.2</v>
      </c>
      <c r="S123" s="65">
        <f t="shared" si="92"/>
        <v>0</v>
      </c>
      <c r="T123" s="104">
        <f>$K123*S$9</f>
        <v>4790.4000000000005</v>
      </c>
      <c r="U123" s="66">
        <f>S123+T123</f>
        <v>4790.4000000000005</v>
      </c>
      <c r="V123" s="65">
        <f t="shared" si="95"/>
        <v>0</v>
      </c>
      <c r="W123" s="104">
        <f>$K123*V$9</f>
        <v>4191.5999999999995</v>
      </c>
      <c r="X123" s="66">
        <f>V123+W123</f>
        <v>4191.5999999999995</v>
      </c>
      <c r="Y123" s="65">
        <f t="shared" si="82"/>
        <v>0</v>
      </c>
      <c r="Z123" s="65">
        <f t="shared" si="83"/>
        <v>2994</v>
      </c>
      <c r="AA123" s="66">
        <f t="shared" si="84"/>
        <v>2994</v>
      </c>
      <c r="AB123" s="36"/>
      <c r="AC123" s="36"/>
      <c r="AD123" s="36"/>
      <c r="AE123" s="36"/>
      <c r="AF123" s="37"/>
      <c r="AG123" s="36"/>
      <c r="AH123" s="36"/>
    </row>
    <row r="124" spans="1:34" ht="14.25" customHeight="1">
      <c r="A124" s="122">
        <v>5</v>
      </c>
      <c r="B124" s="46">
        <v>43586</v>
      </c>
      <c r="C124" s="68">
        <f>'BENEFÍCIOS-SEM JRS E SEM CORREÇ'!C124</f>
        <v>998</v>
      </c>
      <c r="D124" s="98">
        <v>1</v>
      </c>
      <c r="E124" s="70">
        <f>C124*D124</f>
        <v>998</v>
      </c>
      <c r="F124" s="59">
        <v>0</v>
      </c>
      <c r="G124" s="70">
        <f>E124*F124</f>
        <v>0</v>
      </c>
      <c r="H124" s="71">
        <f>E124+G124</f>
        <v>998</v>
      </c>
      <c r="I124" s="109">
        <f t="shared" si="85"/>
        <v>4990</v>
      </c>
      <c r="J124" s="73">
        <v>0</v>
      </c>
      <c r="K124" s="106">
        <f>I124</f>
        <v>4990</v>
      </c>
      <c r="L124" s="137">
        <f>J124+K124</f>
        <v>4990</v>
      </c>
      <c r="M124" s="51">
        <f t="shared" si="86"/>
        <v>0</v>
      </c>
      <c r="N124" s="128">
        <f>$K124*M$9</f>
        <v>4740.5</v>
      </c>
      <c r="O124" s="52">
        <f>M124+N124</f>
        <v>4740.5</v>
      </c>
      <c r="P124" s="51">
        <f t="shared" si="89"/>
        <v>0</v>
      </c>
      <c r="Q124" s="128">
        <f>$K124*P$9</f>
        <v>4491</v>
      </c>
      <c r="R124" s="52">
        <f>P124+Q124</f>
        <v>4491</v>
      </c>
      <c r="S124" s="51">
        <f t="shared" si="92"/>
        <v>0</v>
      </c>
      <c r="T124" s="128">
        <f>$K124*S$9</f>
        <v>3992</v>
      </c>
      <c r="U124" s="52">
        <f>S124+T124</f>
        <v>3992</v>
      </c>
      <c r="V124" s="51">
        <f t="shared" si="95"/>
        <v>0</v>
      </c>
      <c r="W124" s="128">
        <f>$K124*V$9</f>
        <v>3493</v>
      </c>
      <c r="X124" s="52">
        <f>V124+W124</f>
        <v>3493</v>
      </c>
      <c r="Y124" s="147">
        <f t="shared" si="82"/>
        <v>0</v>
      </c>
      <c r="Z124" s="147">
        <f t="shared" si="83"/>
        <v>2495</v>
      </c>
      <c r="AA124" s="138">
        <f t="shared" si="84"/>
        <v>2495</v>
      </c>
      <c r="AB124" s="18"/>
      <c r="AC124" s="18"/>
      <c r="AD124" s="18"/>
      <c r="AE124" s="18"/>
      <c r="AF124" s="19"/>
      <c r="AG124" s="18"/>
      <c r="AH124" s="18"/>
    </row>
    <row r="125" spans="1:34" s="30" customFormat="1" ht="14.25" customHeight="1">
      <c r="A125" s="121">
        <v>6</v>
      </c>
      <c r="B125" s="56">
        <v>43617</v>
      </c>
      <c r="C125" s="68">
        <f>'BENEFÍCIOS-SEM JRS E SEM CORREÇ'!C125</f>
        <v>998</v>
      </c>
      <c r="D125" s="97">
        <v>1</v>
      </c>
      <c r="E125" s="60">
        <f t="shared" si="77"/>
        <v>998</v>
      </c>
      <c r="F125" s="59">
        <v>0</v>
      </c>
      <c r="G125" s="60">
        <f t="shared" si="78"/>
        <v>0</v>
      </c>
      <c r="H125" s="61">
        <f t="shared" si="79"/>
        <v>998</v>
      </c>
      <c r="I125" s="108">
        <f t="shared" si="85"/>
        <v>3992</v>
      </c>
      <c r="J125" s="63">
        <v>0</v>
      </c>
      <c r="K125" s="104">
        <f t="shared" si="80"/>
        <v>3992</v>
      </c>
      <c r="L125" s="135">
        <f t="shared" si="81"/>
        <v>3992</v>
      </c>
      <c r="M125" s="65">
        <f t="shared" si="86"/>
        <v>0</v>
      </c>
      <c r="N125" s="104">
        <f t="shared" si="87"/>
        <v>3792.3999999999996</v>
      </c>
      <c r="O125" s="66">
        <f t="shared" si="88"/>
        <v>3792.3999999999996</v>
      </c>
      <c r="P125" s="65">
        <f t="shared" si="89"/>
        <v>0</v>
      </c>
      <c r="Q125" s="104">
        <f t="shared" si="90"/>
        <v>3592.8</v>
      </c>
      <c r="R125" s="66">
        <f t="shared" si="91"/>
        <v>3592.8</v>
      </c>
      <c r="S125" s="65">
        <f t="shared" si="92"/>
        <v>0</v>
      </c>
      <c r="T125" s="104">
        <f t="shared" si="93"/>
        <v>3193.6000000000004</v>
      </c>
      <c r="U125" s="66">
        <f t="shared" si="94"/>
        <v>3193.6000000000004</v>
      </c>
      <c r="V125" s="65">
        <f t="shared" si="95"/>
        <v>0</v>
      </c>
      <c r="W125" s="104">
        <f t="shared" si="96"/>
        <v>2794.3999999999996</v>
      </c>
      <c r="X125" s="66">
        <f t="shared" si="97"/>
        <v>2794.3999999999996</v>
      </c>
      <c r="Y125" s="65">
        <f t="shared" si="82"/>
        <v>0</v>
      </c>
      <c r="Z125" s="65">
        <f t="shared" si="83"/>
        <v>1996</v>
      </c>
      <c r="AA125" s="66">
        <f t="shared" si="84"/>
        <v>1996</v>
      </c>
      <c r="AB125" s="36"/>
      <c r="AC125" s="36"/>
      <c r="AD125" s="36"/>
      <c r="AE125" s="36"/>
      <c r="AF125" s="37"/>
      <c r="AG125" s="36"/>
      <c r="AH125" s="36"/>
    </row>
    <row r="126" spans="1:34" ht="14.25" customHeight="1">
      <c r="A126" s="122">
        <v>7</v>
      </c>
      <c r="B126" s="46">
        <v>43647</v>
      </c>
      <c r="C126" s="68">
        <f>'BENEFÍCIOS-SEM JRS E SEM CORREÇ'!C126</f>
        <v>998</v>
      </c>
      <c r="D126" s="98">
        <v>1</v>
      </c>
      <c r="E126" s="70">
        <f t="shared" si="77"/>
        <v>998</v>
      </c>
      <c r="F126" s="59">
        <v>0</v>
      </c>
      <c r="G126" s="70">
        <f t="shared" si="78"/>
        <v>0</v>
      </c>
      <c r="H126" s="71">
        <f t="shared" si="79"/>
        <v>998</v>
      </c>
      <c r="I126" s="109">
        <f t="shared" si="85"/>
        <v>2994</v>
      </c>
      <c r="J126" s="73">
        <v>0</v>
      </c>
      <c r="K126" s="106">
        <f t="shared" si="80"/>
        <v>2994</v>
      </c>
      <c r="L126" s="137">
        <f t="shared" si="81"/>
        <v>2994</v>
      </c>
      <c r="M126" s="51">
        <f t="shared" si="86"/>
        <v>0</v>
      </c>
      <c r="N126" s="128">
        <f t="shared" si="87"/>
        <v>2844.2999999999997</v>
      </c>
      <c r="O126" s="52">
        <f t="shared" si="88"/>
        <v>2844.2999999999997</v>
      </c>
      <c r="P126" s="51">
        <f t="shared" si="89"/>
        <v>0</v>
      </c>
      <c r="Q126" s="128">
        <f t="shared" si="90"/>
        <v>2694.6</v>
      </c>
      <c r="R126" s="52">
        <f t="shared" si="91"/>
        <v>2694.6</v>
      </c>
      <c r="S126" s="51">
        <f t="shared" si="92"/>
        <v>0</v>
      </c>
      <c r="T126" s="128">
        <f t="shared" si="93"/>
        <v>2395.2000000000003</v>
      </c>
      <c r="U126" s="52">
        <f t="shared" si="94"/>
        <v>2395.2000000000003</v>
      </c>
      <c r="V126" s="51">
        <f t="shared" si="95"/>
        <v>0</v>
      </c>
      <c r="W126" s="128">
        <f t="shared" si="96"/>
        <v>2095.7999999999997</v>
      </c>
      <c r="X126" s="52">
        <f t="shared" si="97"/>
        <v>2095.7999999999997</v>
      </c>
      <c r="Y126" s="147">
        <f t="shared" si="82"/>
        <v>0</v>
      </c>
      <c r="Z126" s="147">
        <f t="shared" si="83"/>
        <v>1497</v>
      </c>
      <c r="AA126" s="138">
        <f t="shared" si="84"/>
        <v>1497</v>
      </c>
      <c r="AB126" s="18"/>
      <c r="AC126" s="18"/>
      <c r="AD126" s="18"/>
      <c r="AE126" s="18"/>
      <c r="AF126" s="19"/>
      <c r="AG126" s="18"/>
      <c r="AH126" s="18"/>
    </row>
    <row r="127" spans="1:34" s="30" customFormat="1" ht="14.25" customHeight="1">
      <c r="A127" s="122">
        <v>8</v>
      </c>
      <c r="B127" s="56">
        <v>43678</v>
      </c>
      <c r="C127" s="68">
        <f>'BENEFÍCIOS-SEM JRS E SEM CORREÇ'!C127</f>
        <v>998</v>
      </c>
      <c r="D127" s="97">
        <v>1</v>
      </c>
      <c r="E127" s="60">
        <f>C127*D127</f>
        <v>998</v>
      </c>
      <c r="F127" s="59">
        <v>0</v>
      </c>
      <c r="G127" s="60">
        <f>E127*F127</f>
        <v>0</v>
      </c>
      <c r="H127" s="61">
        <f>E127+G127</f>
        <v>998</v>
      </c>
      <c r="I127" s="108">
        <f t="shared" si="85"/>
        <v>1996</v>
      </c>
      <c r="J127" s="63">
        <v>0</v>
      </c>
      <c r="K127" s="104">
        <f t="shared" si="80"/>
        <v>1996</v>
      </c>
      <c r="L127" s="135">
        <f t="shared" si="81"/>
        <v>1996</v>
      </c>
      <c r="M127" s="65">
        <f t="shared" si="86"/>
        <v>0</v>
      </c>
      <c r="N127" s="104">
        <f>$K127*M$9</f>
        <v>1896.1999999999998</v>
      </c>
      <c r="O127" s="66">
        <f>M127+N127</f>
        <v>1896.1999999999998</v>
      </c>
      <c r="P127" s="65">
        <f t="shared" si="89"/>
        <v>0</v>
      </c>
      <c r="Q127" s="104">
        <f>$K127*P$9</f>
        <v>1796.4</v>
      </c>
      <c r="R127" s="66">
        <f>P127+Q127</f>
        <v>1796.4</v>
      </c>
      <c r="S127" s="65">
        <f t="shared" si="92"/>
        <v>0</v>
      </c>
      <c r="T127" s="104">
        <f>$K127*S$9</f>
        <v>1596.8000000000002</v>
      </c>
      <c r="U127" s="66">
        <f>S127+T127</f>
        <v>1596.8000000000002</v>
      </c>
      <c r="V127" s="65">
        <f t="shared" si="95"/>
        <v>0</v>
      </c>
      <c r="W127" s="104">
        <f>$K127*V$9</f>
        <v>1397.1999999999998</v>
      </c>
      <c r="X127" s="66">
        <f>V127+W127</f>
        <v>1397.1999999999998</v>
      </c>
      <c r="Y127" s="65">
        <f t="shared" si="82"/>
        <v>0</v>
      </c>
      <c r="Z127" s="65">
        <f t="shared" si="83"/>
        <v>998</v>
      </c>
      <c r="AA127" s="66">
        <f t="shared" si="84"/>
        <v>998</v>
      </c>
      <c r="AB127" s="36"/>
      <c r="AC127" s="36"/>
      <c r="AD127" s="36"/>
      <c r="AE127" s="36"/>
      <c r="AF127" s="37"/>
      <c r="AG127" s="36"/>
      <c r="AH127" s="36"/>
    </row>
    <row r="128" spans="1:34" ht="14.25" customHeight="1">
      <c r="A128" s="121">
        <v>9</v>
      </c>
      <c r="B128" s="46">
        <v>43709</v>
      </c>
      <c r="C128" s="68">
        <f>'BENEFÍCIOS-SEM JRS E SEM CORREÇ'!C128</f>
        <v>998</v>
      </c>
      <c r="D128" s="98">
        <v>1</v>
      </c>
      <c r="E128" s="70">
        <f>C128*D128</f>
        <v>998</v>
      </c>
      <c r="F128" s="59">
        <v>0</v>
      </c>
      <c r="G128" s="70">
        <f>E128*F128</f>
        <v>0</v>
      </c>
      <c r="H128" s="71">
        <f>E128+G128</f>
        <v>998</v>
      </c>
      <c r="I128" s="109">
        <f t="shared" si="85"/>
        <v>998</v>
      </c>
      <c r="J128" s="73">
        <v>0</v>
      </c>
      <c r="K128" s="106">
        <f t="shared" si="80"/>
        <v>998</v>
      </c>
      <c r="L128" s="137">
        <f t="shared" si="81"/>
        <v>998</v>
      </c>
      <c r="M128" s="51">
        <f t="shared" si="86"/>
        <v>0</v>
      </c>
      <c r="N128" s="128">
        <f>$K128*M$9</f>
        <v>948.09999999999991</v>
      </c>
      <c r="O128" s="52">
        <f>M128+N128</f>
        <v>948.09999999999991</v>
      </c>
      <c r="P128" s="51">
        <f t="shared" si="89"/>
        <v>0</v>
      </c>
      <c r="Q128" s="128">
        <f>$K128*P$9</f>
        <v>898.2</v>
      </c>
      <c r="R128" s="52">
        <f>P128+Q128</f>
        <v>898.2</v>
      </c>
      <c r="S128" s="51">
        <f t="shared" si="92"/>
        <v>0</v>
      </c>
      <c r="T128" s="128">
        <f>$K128*S$9</f>
        <v>798.40000000000009</v>
      </c>
      <c r="U128" s="52">
        <f>S128+T128</f>
        <v>798.40000000000009</v>
      </c>
      <c r="V128" s="51">
        <f t="shared" si="95"/>
        <v>0</v>
      </c>
      <c r="W128" s="128">
        <f>$K128*V$9</f>
        <v>698.59999999999991</v>
      </c>
      <c r="X128" s="52">
        <f>V128+W128</f>
        <v>698.59999999999991</v>
      </c>
      <c r="Y128" s="147">
        <f t="shared" si="82"/>
        <v>0</v>
      </c>
      <c r="Z128" s="147">
        <f t="shared" si="83"/>
        <v>499</v>
      </c>
      <c r="AA128" s="138">
        <f t="shared" si="84"/>
        <v>499</v>
      </c>
      <c r="AB128" s="18"/>
      <c r="AC128" s="18"/>
      <c r="AD128" s="18"/>
      <c r="AE128" s="18"/>
      <c r="AF128" s="19"/>
      <c r="AG128" s="18"/>
      <c r="AH128" s="18"/>
    </row>
    <row r="129" spans="1:34" s="30" customFormat="1" ht="14.25" customHeight="1">
      <c r="A129" s="122">
        <v>10</v>
      </c>
      <c r="B129" s="56">
        <v>43739</v>
      </c>
      <c r="C129" s="68">
        <f>'BENEFÍCIOS-SEM JRS E SEM CORREÇ'!C129</f>
        <v>0</v>
      </c>
      <c r="D129" s="97">
        <v>1</v>
      </c>
      <c r="E129" s="60">
        <f>C129*D129</f>
        <v>0</v>
      </c>
      <c r="F129" s="59">
        <v>0</v>
      </c>
      <c r="G129" s="60">
        <f>E129*F129</f>
        <v>0</v>
      </c>
      <c r="H129" s="61">
        <f>E129+G129</f>
        <v>0</v>
      </c>
      <c r="I129" s="108">
        <f t="shared" si="85"/>
        <v>0</v>
      </c>
      <c r="J129" s="63">
        <v>0</v>
      </c>
      <c r="K129" s="104">
        <f t="shared" si="80"/>
        <v>0</v>
      </c>
      <c r="L129" s="135">
        <f t="shared" si="81"/>
        <v>0</v>
      </c>
      <c r="M129" s="65">
        <f t="shared" si="86"/>
        <v>0</v>
      </c>
      <c r="N129" s="104">
        <f>$K129*M$9</f>
        <v>0</v>
      </c>
      <c r="O129" s="66">
        <f>M129+N129</f>
        <v>0</v>
      </c>
      <c r="P129" s="65">
        <f t="shared" si="89"/>
        <v>0</v>
      </c>
      <c r="Q129" s="104">
        <f>$K129*P$9</f>
        <v>0</v>
      </c>
      <c r="R129" s="66">
        <f>P129+Q129</f>
        <v>0</v>
      </c>
      <c r="S129" s="65">
        <f t="shared" si="92"/>
        <v>0</v>
      </c>
      <c r="T129" s="104">
        <f>$K129*S$9</f>
        <v>0</v>
      </c>
      <c r="U129" s="66">
        <f>S129+T129</f>
        <v>0</v>
      </c>
      <c r="V129" s="65">
        <f t="shared" si="95"/>
        <v>0</v>
      </c>
      <c r="W129" s="104">
        <f>$K129*V$9</f>
        <v>0</v>
      </c>
      <c r="X129" s="66">
        <f>V129+W129</f>
        <v>0</v>
      </c>
      <c r="Y129" s="65">
        <f t="shared" si="82"/>
        <v>0</v>
      </c>
      <c r="Z129" s="65">
        <f t="shared" si="83"/>
        <v>0</v>
      </c>
      <c r="AA129" s="66">
        <f t="shared" si="84"/>
        <v>0</v>
      </c>
      <c r="AB129" s="36"/>
      <c r="AC129" s="36"/>
      <c r="AD129" s="36"/>
      <c r="AE129" s="36"/>
      <c r="AF129" s="37"/>
      <c r="AG129" s="36"/>
      <c r="AH129" s="36"/>
    </row>
    <row r="130" spans="1:34" ht="14.25" customHeight="1">
      <c r="A130" s="122">
        <v>11</v>
      </c>
      <c r="B130" s="46">
        <v>43770</v>
      </c>
      <c r="C130" s="68">
        <f>'BENEFÍCIOS-SEM JRS E SEM CORREÇ'!C130</f>
        <v>0</v>
      </c>
      <c r="D130" s="98">
        <v>1</v>
      </c>
      <c r="E130" s="70">
        <f>C130*D130</f>
        <v>0</v>
      </c>
      <c r="F130" s="59">
        <v>0</v>
      </c>
      <c r="G130" s="70">
        <f>E130*F130</f>
        <v>0</v>
      </c>
      <c r="H130" s="71">
        <f>E130+G130</f>
        <v>0</v>
      </c>
      <c r="I130" s="109">
        <f t="shared" si="85"/>
        <v>0</v>
      </c>
      <c r="J130" s="73">
        <v>0</v>
      </c>
      <c r="K130" s="106">
        <f t="shared" si="80"/>
        <v>0</v>
      </c>
      <c r="L130" s="137">
        <f t="shared" si="81"/>
        <v>0</v>
      </c>
      <c r="M130" s="51">
        <f t="shared" si="86"/>
        <v>0</v>
      </c>
      <c r="N130" s="128">
        <f>$K130*M$9</f>
        <v>0</v>
      </c>
      <c r="O130" s="52">
        <f>M130+N130</f>
        <v>0</v>
      </c>
      <c r="P130" s="51">
        <f t="shared" si="89"/>
        <v>0</v>
      </c>
      <c r="Q130" s="128">
        <f>$K130*P$9</f>
        <v>0</v>
      </c>
      <c r="R130" s="52">
        <f>P130+Q130</f>
        <v>0</v>
      </c>
      <c r="S130" s="51">
        <f t="shared" si="92"/>
        <v>0</v>
      </c>
      <c r="T130" s="128">
        <f>$K130*S$9</f>
        <v>0</v>
      </c>
      <c r="U130" s="52">
        <f>S130+T130</f>
        <v>0</v>
      </c>
      <c r="V130" s="51">
        <f t="shared" si="95"/>
        <v>0</v>
      </c>
      <c r="W130" s="128">
        <f>$K130*V$9</f>
        <v>0</v>
      </c>
      <c r="X130" s="52">
        <f>V130+W130</f>
        <v>0</v>
      </c>
      <c r="Y130" s="147">
        <f t="shared" si="82"/>
        <v>0</v>
      </c>
      <c r="Z130" s="147">
        <f t="shared" si="83"/>
        <v>0</v>
      </c>
      <c r="AA130" s="138">
        <f t="shared" si="84"/>
        <v>0</v>
      </c>
      <c r="AB130" s="18"/>
      <c r="AC130" s="18"/>
      <c r="AD130" s="18"/>
      <c r="AE130" s="18"/>
      <c r="AF130" s="19"/>
      <c r="AG130" s="18"/>
      <c r="AH130" s="18"/>
    </row>
    <row r="131" spans="1:34" ht="14.25" customHeight="1">
      <c r="A131" s="130">
        <v>12</v>
      </c>
      <c r="B131" s="56">
        <v>43800</v>
      </c>
      <c r="C131" s="68">
        <f>'BENEFÍCIOS-SEM JRS E SEM CORREÇ'!C131</f>
        <v>0</v>
      </c>
      <c r="D131" s="131">
        <v>1</v>
      </c>
      <c r="E131" s="70">
        <f>C131*D131</f>
        <v>0</v>
      </c>
      <c r="F131" s="59">
        <v>0</v>
      </c>
      <c r="G131" s="70">
        <f>E131*F131</f>
        <v>0</v>
      </c>
      <c r="H131" s="132"/>
      <c r="I131" s="108">
        <f t="shared" si="85"/>
        <v>0</v>
      </c>
      <c r="J131" s="63">
        <v>0</v>
      </c>
      <c r="K131" s="104">
        <f>I131</f>
        <v>0</v>
      </c>
      <c r="L131" s="135">
        <f>J131+K131</f>
        <v>0</v>
      </c>
      <c r="M131" s="65">
        <f t="shared" si="86"/>
        <v>0</v>
      </c>
      <c r="N131" s="104">
        <f>$K131*M$9</f>
        <v>0</v>
      </c>
      <c r="O131" s="66">
        <f>M131+N131</f>
        <v>0</v>
      </c>
      <c r="P131" s="65">
        <f t="shared" si="89"/>
        <v>0</v>
      </c>
      <c r="Q131" s="104">
        <f>$K131*P$9</f>
        <v>0</v>
      </c>
      <c r="R131" s="66">
        <f>P131+Q131</f>
        <v>0</v>
      </c>
      <c r="S131" s="65">
        <f t="shared" si="92"/>
        <v>0</v>
      </c>
      <c r="T131" s="104">
        <f>$K131*S$9</f>
        <v>0</v>
      </c>
      <c r="U131" s="66">
        <f>S131+T131</f>
        <v>0</v>
      </c>
      <c r="V131" s="65">
        <f t="shared" si="95"/>
        <v>0</v>
      </c>
      <c r="W131" s="104">
        <f>$K131*V$9</f>
        <v>0</v>
      </c>
      <c r="X131" s="66">
        <f>V131+W131</f>
        <v>0</v>
      </c>
      <c r="Y131" s="65">
        <f t="shared" si="82"/>
        <v>0</v>
      </c>
      <c r="Z131" s="65">
        <f t="shared" si="83"/>
        <v>0</v>
      </c>
      <c r="AA131" s="66">
        <f t="shared" si="84"/>
        <v>0</v>
      </c>
      <c r="AB131" s="18"/>
      <c r="AC131" s="18"/>
      <c r="AD131" s="18"/>
      <c r="AE131" s="18"/>
      <c r="AF131" s="19"/>
      <c r="AG131" s="18"/>
      <c r="AH131" s="18"/>
    </row>
    <row r="132" spans="1:34" ht="5.25" customHeight="1" thickBot="1">
      <c r="A132" s="120"/>
      <c r="B132" s="76"/>
      <c r="C132" s="77"/>
      <c r="D132" s="78"/>
      <c r="E132" s="80"/>
      <c r="F132" s="79"/>
      <c r="G132" s="80"/>
      <c r="H132" s="81"/>
      <c r="I132" s="93"/>
      <c r="J132" s="94"/>
      <c r="K132" s="95"/>
      <c r="L132" s="126"/>
      <c r="M132" s="85"/>
      <c r="N132" s="83"/>
      <c r="O132" s="86"/>
      <c r="P132" s="85"/>
      <c r="Q132" s="83"/>
      <c r="R132" s="86"/>
      <c r="S132" s="85"/>
      <c r="T132" s="83"/>
      <c r="U132" s="86"/>
      <c r="V132" s="85"/>
      <c r="W132" s="83"/>
      <c r="X132" s="86"/>
      <c r="Y132" s="85"/>
      <c r="Z132" s="83"/>
      <c r="AA132" s="86"/>
      <c r="AB132" s="20"/>
    </row>
    <row r="133" spans="1:34" ht="7.5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14"/>
    </row>
    <row r="134" spans="1:34" ht="15" customHeight="1">
      <c r="B134" s="43" t="s">
        <v>45</v>
      </c>
      <c r="C134" s="43"/>
      <c r="F134" s="259">
        <f>F119</f>
        <v>43739</v>
      </c>
      <c r="G134" s="259"/>
      <c r="H134" s="253">
        <f>SUM(H120:H133)</f>
        <v>8982</v>
      </c>
      <c r="I134" s="253"/>
      <c r="K134" s="32" t="s">
        <v>46</v>
      </c>
      <c r="L134" s="32"/>
      <c r="M134" s="32"/>
      <c r="N134" s="251">
        <f>'BENEFÍCIOS-SEM JRS E SEM CORREÇ'!N134:O134</f>
        <v>59880</v>
      </c>
      <c r="O134" s="251"/>
      <c r="P134" s="25"/>
    </row>
    <row r="195" spans="12:15" ht="13.5">
      <c r="L195"/>
      <c r="M195" s="14"/>
      <c r="N195" s="8"/>
      <c r="O195" s="14"/>
    </row>
  </sheetData>
  <mergeCells count="23">
    <mergeCell ref="T7:U7"/>
    <mergeCell ref="H8:I8"/>
    <mergeCell ref="K7:L7"/>
    <mergeCell ref="A9:A10"/>
    <mergeCell ref="H119:I119"/>
    <mergeCell ref="H9:H10"/>
    <mergeCell ref="B9:B10"/>
    <mergeCell ref="I9:I10"/>
    <mergeCell ref="J9:L9"/>
    <mergeCell ref="V9:X9"/>
    <mergeCell ref="Y9:AA9"/>
    <mergeCell ref="S9:U9"/>
    <mergeCell ref="P9:R9"/>
    <mergeCell ref="G9:G10"/>
    <mergeCell ref="H134:I134"/>
    <mergeCell ref="N134:O134"/>
    <mergeCell ref="M9:O9"/>
    <mergeCell ref="F119:G119"/>
    <mergeCell ref="C9:C10"/>
    <mergeCell ref="D9:D10"/>
    <mergeCell ref="E9:E10"/>
    <mergeCell ref="F9:F10"/>
    <mergeCell ref="F134:G134"/>
  </mergeCells>
  <phoneticPr fontId="0" type="noConversion"/>
  <conditionalFormatting sqref="E120">
    <cfRule type="cellIs" dxfId="797" priority="568" stopIfTrue="1" operator="notEqual">
      <formula>""</formula>
    </cfRule>
  </conditionalFormatting>
  <conditionalFormatting sqref="E121 G121:H121">
    <cfRule type="cellIs" dxfId="796" priority="562" stopIfTrue="1" operator="notEqual">
      <formula>""</formula>
    </cfRule>
  </conditionalFormatting>
  <conditionalFormatting sqref="E121">
    <cfRule type="cellIs" dxfId="795" priority="560" stopIfTrue="1" operator="notEqual">
      <formula>""</formula>
    </cfRule>
  </conditionalFormatting>
  <conditionalFormatting sqref="E125 G125:H125">
    <cfRule type="cellIs" dxfId="794" priority="546" stopIfTrue="1" operator="notEqual">
      <formula>""</formula>
    </cfRule>
  </conditionalFormatting>
  <conditionalFormatting sqref="E125">
    <cfRule type="cellIs" dxfId="793" priority="544" stopIfTrue="1" operator="notEqual">
      <formula>""</formula>
    </cfRule>
  </conditionalFormatting>
  <conditionalFormatting sqref="F134">
    <cfRule type="cellIs" dxfId="792" priority="523" stopIfTrue="1" operator="notEqual">
      <formula>""</formula>
    </cfRule>
  </conditionalFormatting>
  <conditionalFormatting sqref="J119:K119">
    <cfRule type="cellIs" dxfId="791" priority="687" stopIfTrue="1" operator="notEqual">
      <formula>""</formula>
    </cfRule>
  </conditionalFormatting>
  <conditionalFormatting sqref="E120 G120:H120">
    <cfRule type="cellIs" dxfId="790" priority="570" stopIfTrue="1" operator="notEqual">
      <formula>""</formula>
    </cfRule>
  </conditionalFormatting>
  <conditionalFormatting sqref="E132:H132">
    <cfRule type="cellIs" dxfId="789" priority="574" stopIfTrue="1" operator="notEqual">
      <formula>""</formula>
    </cfRule>
  </conditionalFormatting>
  <conditionalFormatting sqref="H133">
    <cfRule type="cellIs" dxfId="788" priority="576" stopIfTrue="1" operator="notEqual">
      <formula>""</formula>
    </cfRule>
  </conditionalFormatting>
  <conditionalFormatting sqref="E122 G122:H122">
    <cfRule type="cellIs" dxfId="787" priority="554" stopIfTrue="1" operator="notEqual">
      <formula>""</formula>
    </cfRule>
  </conditionalFormatting>
  <conditionalFormatting sqref="E121 G121:H121">
    <cfRule type="cellIs" dxfId="786" priority="561" stopIfTrue="1" operator="notEqual">
      <formula>""</formula>
    </cfRule>
  </conditionalFormatting>
  <conditionalFormatting sqref="E120 G120:H120">
    <cfRule type="cellIs" dxfId="785" priority="569" stopIfTrue="1" operator="notEqual">
      <formula>""</formula>
    </cfRule>
  </conditionalFormatting>
  <conditionalFormatting sqref="F121:F122 F125:F131">
    <cfRule type="cellIs" dxfId="784" priority="559" stopIfTrue="1" operator="notEqual">
      <formula>""</formula>
    </cfRule>
  </conditionalFormatting>
  <conditionalFormatting sqref="E122 G122:H122">
    <cfRule type="cellIs" dxfId="783" priority="555" stopIfTrue="1" operator="notEqual">
      <formula>""</formula>
    </cfRule>
  </conditionalFormatting>
  <conditionalFormatting sqref="E122">
    <cfRule type="cellIs" dxfId="782" priority="553" stopIfTrue="1" operator="notEqual">
      <formula>""</formula>
    </cfRule>
  </conditionalFormatting>
  <conditionalFormatting sqref="E125 G125:H125">
    <cfRule type="cellIs" dxfId="781" priority="545" stopIfTrue="1" operator="notEqual">
      <formula>""</formula>
    </cfRule>
  </conditionalFormatting>
  <conditionalFormatting sqref="I133:X133">
    <cfRule type="cellIs" dxfId="780" priority="641" stopIfTrue="1" operator="notEqual">
      <formula>""</formula>
    </cfRule>
  </conditionalFormatting>
  <conditionalFormatting sqref="F134">
    <cfRule type="cellIs" dxfId="779" priority="522" stopIfTrue="1" operator="notEqual">
      <formula>""</formula>
    </cfRule>
  </conditionalFormatting>
  <conditionalFormatting sqref="E126 G126:H126">
    <cfRule type="cellIs" dxfId="778" priority="537" stopIfTrue="1" operator="notEqual">
      <formula>""</formula>
    </cfRule>
  </conditionalFormatting>
  <conditionalFormatting sqref="D121:D122">
    <cfRule type="cellIs" dxfId="777" priority="563" stopIfTrue="1" operator="equal">
      <formula>"Total"</formula>
    </cfRule>
  </conditionalFormatting>
  <conditionalFormatting sqref="E126 G126:H126">
    <cfRule type="cellIs" dxfId="776" priority="536" stopIfTrue="1" operator="notEqual">
      <formula>""</formula>
    </cfRule>
  </conditionalFormatting>
  <conditionalFormatting sqref="F120">
    <cfRule type="cellIs" dxfId="775" priority="567" stopIfTrue="1" operator="notEqual">
      <formula>""</formula>
    </cfRule>
  </conditionalFormatting>
  <conditionalFormatting sqref="D126">
    <cfRule type="cellIs" dxfId="774" priority="543" stopIfTrue="1" operator="equal">
      <formula>"Total"</formula>
    </cfRule>
  </conditionalFormatting>
  <conditionalFormatting sqref="D120">
    <cfRule type="cellIs" dxfId="773" priority="572" stopIfTrue="1" operator="equal">
      <formula>"Total"</formula>
    </cfRule>
  </conditionalFormatting>
  <conditionalFormatting sqref="D121:D122">
    <cfRule type="cellIs" dxfId="772" priority="564" stopIfTrue="1" operator="equal">
      <formula>"Total"</formula>
    </cfRule>
  </conditionalFormatting>
  <conditionalFormatting sqref="D120">
    <cfRule type="cellIs" dxfId="771" priority="571" stopIfTrue="1" operator="equal">
      <formula>"Total"</formula>
    </cfRule>
  </conditionalFormatting>
  <conditionalFormatting sqref="F121:F122 F125:F131">
    <cfRule type="cellIs" dxfId="770" priority="558" stopIfTrue="1" operator="notEqual">
      <formula>""</formula>
    </cfRule>
  </conditionalFormatting>
  <conditionalFormatting sqref="F119">
    <cfRule type="cellIs" dxfId="769" priority="577" stopIfTrue="1" operator="notEqual">
      <formula>""</formula>
    </cfRule>
  </conditionalFormatting>
  <conditionalFormatting sqref="E126">
    <cfRule type="cellIs" dxfId="768" priority="535" stopIfTrue="1" operator="notEqual">
      <formula>""</formula>
    </cfRule>
  </conditionalFormatting>
  <conditionalFormatting sqref="F119">
    <cfRule type="cellIs" dxfId="767" priority="578" stopIfTrue="1" operator="notEqual">
      <formula>""</formula>
    </cfRule>
  </conditionalFormatting>
  <conditionalFormatting sqref="D132">
    <cfRule type="cellIs" dxfId="766" priority="573" stopIfTrue="1" operator="equal">
      <formula>"Total"</formula>
    </cfRule>
  </conditionalFormatting>
  <conditionalFormatting sqref="D125">
    <cfRule type="cellIs" dxfId="765" priority="551" stopIfTrue="1" operator="equal">
      <formula>"Total"</formula>
    </cfRule>
  </conditionalFormatting>
  <conditionalFormatting sqref="D125">
    <cfRule type="cellIs" dxfId="764" priority="552" stopIfTrue="1" operator="equal">
      <formula>"Total"</formula>
    </cfRule>
  </conditionalFormatting>
  <conditionalFormatting sqref="D126">
    <cfRule type="cellIs" dxfId="763" priority="542" stopIfTrue="1" operator="equal">
      <formula>"Total"</formula>
    </cfRule>
  </conditionalFormatting>
  <conditionalFormatting sqref="E127 G127:H127">
    <cfRule type="cellIs" dxfId="762" priority="462" stopIfTrue="1" operator="notEqual">
      <formula>""</formula>
    </cfRule>
  </conditionalFormatting>
  <conditionalFormatting sqref="E127">
    <cfRule type="cellIs" dxfId="761" priority="460" stopIfTrue="1" operator="notEqual">
      <formula>""</formula>
    </cfRule>
  </conditionalFormatting>
  <conditionalFormatting sqref="E127 G127:H127">
    <cfRule type="cellIs" dxfId="760" priority="461" stopIfTrue="1" operator="notEqual">
      <formula>""</formula>
    </cfRule>
  </conditionalFormatting>
  <conditionalFormatting sqref="E128 G128:H128">
    <cfRule type="cellIs" dxfId="759" priority="432" stopIfTrue="1" operator="notEqual">
      <formula>""</formula>
    </cfRule>
  </conditionalFormatting>
  <conditionalFormatting sqref="E128 G128:H128">
    <cfRule type="cellIs" dxfId="758" priority="431" stopIfTrue="1" operator="notEqual">
      <formula>""</formula>
    </cfRule>
  </conditionalFormatting>
  <conditionalFormatting sqref="D127">
    <cfRule type="cellIs" dxfId="757" priority="467" stopIfTrue="1" operator="equal">
      <formula>"Total"</formula>
    </cfRule>
  </conditionalFormatting>
  <conditionalFormatting sqref="D127">
    <cfRule type="cellIs" dxfId="756" priority="468" stopIfTrue="1" operator="equal">
      <formula>"Total"</formula>
    </cfRule>
  </conditionalFormatting>
  <conditionalFormatting sqref="E87:E89 G87:H89">
    <cfRule type="cellIs" dxfId="755" priority="226" stopIfTrue="1" operator="notEqual">
      <formula>""</formula>
    </cfRule>
  </conditionalFormatting>
  <conditionalFormatting sqref="E87:E89 G87:H89">
    <cfRule type="cellIs" dxfId="754" priority="227" stopIfTrue="1" operator="notEqual">
      <formula>""</formula>
    </cfRule>
  </conditionalFormatting>
  <conditionalFormatting sqref="D128">
    <cfRule type="cellIs" dxfId="753" priority="436" stopIfTrue="1" operator="equal">
      <formula>"Total"</formula>
    </cfRule>
  </conditionalFormatting>
  <conditionalFormatting sqref="E128">
    <cfRule type="cellIs" dxfId="752" priority="430" stopIfTrue="1" operator="notEqual">
      <formula>""</formula>
    </cfRule>
  </conditionalFormatting>
  <conditionalFormatting sqref="D128">
    <cfRule type="cellIs" dxfId="751" priority="435" stopIfTrue="1" operator="equal">
      <formula>"Total"</formula>
    </cfRule>
  </conditionalFormatting>
  <conditionalFormatting sqref="E124 G124:H124">
    <cfRule type="cellIs" dxfId="750" priority="236" stopIfTrue="1" operator="notEqual">
      <formula>""</formula>
    </cfRule>
  </conditionalFormatting>
  <conditionalFormatting sqref="E124">
    <cfRule type="cellIs" dxfId="749" priority="235" stopIfTrue="1" operator="notEqual">
      <formula>""</formula>
    </cfRule>
  </conditionalFormatting>
  <conditionalFormatting sqref="E129 G129:H129">
    <cfRule type="cellIs" dxfId="748" priority="412" stopIfTrue="1" operator="notEqual">
      <formula>""</formula>
    </cfRule>
  </conditionalFormatting>
  <conditionalFormatting sqref="E129">
    <cfRule type="cellIs" dxfId="747" priority="410" stopIfTrue="1" operator="notEqual">
      <formula>""</formula>
    </cfRule>
  </conditionalFormatting>
  <conditionalFormatting sqref="E129 G129:H129">
    <cfRule type="cellIs" dxfId="746" priority="411" stopIfTrue="1" operator="notEqual">
      <formula>""</formula>
    </cfRule>
  </conditionalFormatting>
  <conditionalFormatting sqref="E130 G130:H130 H131">
    <cfRule type="cellIs" dxfId="745" priority="401" stopIfTrue="1" operator="notEqual">
      <formula>""</formula>
    </cfRule>
  </conditionalFormatting>
  <conditionalFormatting sqref="E130 G130:H130 H131">
    <cfRule type="cellIs" dxfId="744" priority="400" stopIfTrue="1" operator="notEqual">
      <formula>""</formula>
    </cfRule>
  </conditionalFormatting>
  <conditionalFormatting sqref="D129">
    <cfRule type="cellIs" dxfId="743" priority="415" stopIfTrue="1" operator="equal">
      <formula>"Total"</formula>
    </cfRule>
  </conditionalFormatting>
  <conditionalFormatting sqref="D129">
    <cfRule type="cellIs" dxfId="742" priority="416" stopIfTrue="1" operator="equal">
      <formula>"Total"</formula>
    </cfRule>
  </conditionalFormatting>
  <conditionalFormatting sqref="D130:D131">
    <cfRule type="cellIs" dxfId="741" priority="405" stopIfTrue="1" operator="equal">
      <formula>"Total"</formula>
    </cfRule>
  </conditionalFormatting>
  <conditionalFormatting sqref="E130">
    <cfRule type="cellIs" dxfId="740" priority="399" stopIfTrue="1" operator="notEqual">
      <formula>""</formula>
    </cfRule>
  </conditionalFormatting>
  <conditionalFormatting sqref="D130:D131">
    <cfRule type="cellIs" dxfId="739" priority="404" stopIfTrue="1" operator="equal">
      <formula>"Total"</formula>
    </cfRule>
  </conditionalFormatting>
  <conditionalFormatting sqref="F123:F124">
    <cfRule type="cellIs" dxfId="738" priority="239" stopIfTrue="1" operator="notEqual">
      <formula>""</formula>
    </cfRule>
  </conditionalFormatting>
  <conditionalFormatting sqref="F86">
    <cfRule type="cellIs" dxfId="737" priority="228" stopIfTrue="1" operator="notEqual">
      <formula>""</formula>
    </cfRule>
  </conditionalFormatting>
  <conditionalFormatting sqref="E124 G124:H124">
    <cfRule type="cellIs" dxfId="736" priority="237" stopIfTrue="1" operator="notEqual">
      <formula>""</formula>
    </cfRule>
  </conditionalFormatting>
  <conditionalFormatting sqref="E123 G123:H123">
    <cfRule type="cellIs" dxfId="735" priority="242" stopIfTrue="1" operator="notEqual">
      <formula>""</formula>
    </cfRule>
  </conditionalFormatting>
  <conditionalFormatting sqref="F123:F124">
    <cfRule type="cellIs" dxfId="734" priority="238" stopIfTrue="1" operator="notEqual">
      <formula>""</formula>
    </cfRule>
  </conditionalFormatting>
  <conditionalFormatting sqref="E11:E86 G11:H86 F11:F106">
    <cfRule type="cellIs" dxfId="733" priority="231" stopIfTrue="1" operator="notEqual">
      <formula>""</formula>
    </cfRule>
  </conditionalFormatting>
  <conditionalFormatting sqref="F87:F89">
    <cfRule type="cellIs" dxfId="732" priority="223" stopIfTrue="1" operator="notEqual">
      <formula>""</formula>
    </cfRule>
  </conditionalFormatting>
  <conditionalFormatting sqref="E90">
    <cfRule type="cellIs" dxfId="731" priority="218" stopIfTrue="1" operator="notEqual">
      <formula>""</formula>
    </cfRule>
  </conditionalFormatting>
  <conditionalFormatting sqref="E91:E106">
    <cfRule type="cellIs" dxfId="730" priority="209" stopIfTrue="1" operator="notEqual">
      <formula>""</formula>
    </cfRule>
  </conditionalFormatting>
  <conditionalFormatting sqref="D91:D94">
    <cfRule type="cellIs" dxfId="729" priority="212" stopIfTrue="1" operator="equal">
      <formula>"Total"</formula>
    </cfRule>
  </conditionalFormatting>
  <conditionalFormatting sqref="F91:F106">
    <cfRule type="cellIs" dxfId="728" priority="207" stopIfTrue="1" operator="notEqual">
      <formula>""</formula>
    </cfRule>
  </conditionalFormatting>
  <conditionalFormatting sqref="F90">
    <cfRule type="cellIs" dxfId="727" priority="216" stopIfTrue="1" operator="notEqual">
      <formula>""</formula>
    </cfRule>
  </conditionalFormatting>
  <conditionalFormatting sqref="F90">
    <cfRule type="cellIs" dxfId="726" priority="217" stopIfTrue="1" operator="notEqual">
      <formula>""</formula>
    </cfRule>
  </conditionalFormatting>
  <conditionalFormatting sqref="E91:E106 G91:H106">
    <cfRule type="cellIs" dxfId="725" priority="210" stopIfTrue="1" operator="notEqual">
      <formula>""</formula>
    </cfRule>
  </conditionalFormatting>
  <conditionalFormatting sqref="F92">
    <cfRule type="cellIs" dxfId="724" priority="208" stopIfTrue="1" operator="notEqual">
      <formula>""</formula>
    </cfRule>
  </conditionalFormatting>
  <conditionalFormatting sqref="F94:F106">
    <cfRule type="cellIs" dxfId="723" priority="198" stopIfTrue="1" operator="notEqual">
      <formula>""</formula>
    </cfRule>
  </conditionalFormatting>
  <conditionalFormatting sqref="F94:F106">
    <cfRule type="cellIs" dxfId="722" priority="197" stopIfTrue="1" operator="notEqual">
      <formula>""</formula>
    </cfRule>
  </conditionalFormatting>
  <conditionalFormatting sqref="E94:E106 G94:H106">
    <cfRule type="cellIs" dxfId="721" priority="202" stopIfTrue="1" operator="notEqual">
      <formula>""</formula>
    </cfRule>
  </conditionalFormatting>
  <conditionalFormatting sqref="D94">
    <cfRule type="cellIs" dxfId="720" priority="204" stopIfTrue="1" operator="equal">
      <formula>"Total"</formula>
    </cfRule>
  </conditionalFormatting>
  <conditionalFormatting sqref="E94:E106 G94:H106">
    <cfRule type="cellIs" dxfId="719" priority="201" stopIfTrue="1" operator="notEqual">
      <formula>""</formula>
    </cfRule>
  </conditionalFormatting>
  <conditionalFormatting sqref="E107:E108 G107:H108">
    <cfRule type="cellIs" dxfId="718" priority="188" stopIfTrue="1" operator="notEqual">
      <formula>""</formula>
    </cfRule>
  </conditionalFormatting>
  <conditionalFormatting sqref="D107:D108">
    <cfRule type="cellIs" dxfId="717" priority="191" stopIfTrue="1" operator="equal">
      <formula>"Total"</formula>
    </cfRule>
  </conditionalFormatting>
  <conditionalFormatting sqref="F107:F108">
    <cfRule type="cellIs" dxfId="716" priority="186" stopIfTrue="1" operator="notEqual">
      <formula>""</formula>
    </cfRule>
  </conditionalFormatting>
  <conditionalFormatting sqref="D94">
    <cfRule type="cellIs" dxfId="715" priority="203" stopIfTrue="1" operator="equal">
      <formula>"Total"</formula>
    </cfRule>
  </conditionalFormatting>
  <conditionalFormatting sqref="E94:E106">
    <cfRule type="cellIs" dxfId="714" priority="200" stopIfTrue="1" operator="notEqual">
      <formula>""</formula>
    </cfRule>
  </conditionalFormatting>
  <conditionalFormatting sqref="F107:F108">
    <cfRule type="cellIs" dxfId="713" priority="194" stopIfTrue="1" operator="notEqual">
      <formula>""</formula>
    </cfRule>
  </conditionalFormatting>
  <conditionalFormatting sqref="D107:D108">
    <cfRule type="cellIs" dxfId="712" priority="190" stopIfTrue="1" operator="equal">
      <formula>"Total"</formula>
    </cfRule>
  </conditionalFormatting>
  <conditionalFormatting sqref="E107:E108 G107:H108">
    <cfRule type="cellIs" dxfId="711" priority="189" stopIfTrue="1" operator="notEqual">
      <formula>""</formula>
    </cfRule>
  </conditionalFormatting>
  <conditionalFormatting sqref="E107:E108">
    <cfRule type="cellIs" dxfId="710" priority="187" stopIfTrue="1" operator="notEqual">
      <formula>""</formula>
    </cfRule>
  </conditionalFormatting>
  <conditionalFormatting sqref="E108">
    <cfRule type="cellIs" dxfId="709" priority="181" stopIfTrue="1" operator="notEqual">
      <formula>""</formula>
    </cfRule>
  </conditionalFormatting>
  <conditionalFormatting sqref="F108">
    <cfRule type="cellIs" dxfId="708" priority="180" stopIfTrue="1" operator="notEqual">
      <formula>""</formula>
    </cfRule>
  </conditionalFormatting>
  <conditionalFormatting sqref="D109:D110">
    <cfRule type="cellIs" dxfId="707" priority="177" stopIfTrue="1" operator="equal">
      <formula>"Total"</formula>
    </cfRule>
  </conditionalFormatting>
  <conditionalFormatting sqref="E109:E110 G109:H110">
    <cfRule type="cellIs" dxfId="706" priority="171" stopIfTrue="1" operator="notEqual">
      <formula>""</formula>
    </cfRule>
  </conditionalFormatting>
  <conditionalFormatting sqref="E110 G110:H110">
    <cfRule type="cellIs" dxfId="705" priority="165" stopIfTrue="1" operator="notEqual">
      <formula>""</formula>
    </cfRule>
  </conditionalFormatting>
  <conditionalFormatting sqref="F108">
    <cfRule type="cellIs" dxfId="704" priority="179" stopIfTrue="1" operator="notEqual">
      <formula>""</formula>
    </cfRule>
  </conditionalFormatting>
  <conditionalFormatting sqref="F109:F110">
    <cfRule type="cellIs" dxfId="703" priority="175" stopIfTrue="1" operator="notEqual">
      <formula>""</formula>
    </cfRule>
  </conditionalFormatting>
  <conditionalFormatting sqref="E109:E110 G109:H110">
    <cfRule type="cellIs" dxfId="702" priority="172" stopIfTrue="1" operator="notEqual">
      <formula>""</formula>
    </cfRule>
  </conditionalFormatting>
  <conditionalFormatting sqref="E110 G110:H110">
    <cfRule type="cellIs" dxfId="701" priority="166" stopIfTrue="1" operator="notEqual">
      <formula>""</formula>
    </cfRule>
  </conditionalFormatting>
  <conditionalFormatting sqref="E110">
    <cfRule type="cellIs" dxfId="700" priority="164" stopIfTrue="1" operator="notEqual">
      <formula>""</formula>
    </cfRule>
  </conditionalFormatting>
  <conditionalFormatting sqref="F110">
    <cfRule type="cellIs" dxfId="699" priority="163" stopIfTrue="1" operator="notEqual">
      <formula>""</formula>
    </cfRule>
  </conditionalFormatting>
  <conditionalFormatting sqref="E111:E112 G111:H112">
    <cfRule type="cellIs" dxfId="698" priority="155" stopIfTrue="1" operator="notEqual">
      <formula>""</formula>
    </cfRule>
  </conditionalFormatting>
  <conditionalFormatting sqref="D111:D112">
    <cfRule type="cellIs" dxfId="697" priority="156" stopIfTrue="1" operator="equal">
      <formula>"Total"</formula>
    </cfRule>
  </conditionalFormatting>
  <conditionalFormatting sqref="F112">
    <cfRule type="cellIs" dxfId="696" priority="146" stopIfTrue="1" operator="notEqual">
      <formula>""</formula>
    </cfRule>
  </conditionalFormatting>
  <conditionalFormatting sqref="F112">
    <cfRule type="cellIs" dxfId="695" priority="144" stopIfTrue="1" operator="notEqual">
      <formula>""</formula>
    </cfRule>
  </conditionalFormatting>
  <conditionalFormatting sqref="E111:E112">
    <cfRule type="cellIs" dxfId="694" priority="153" stopIfTrue="1" operator="notEqual">
      <formula>""</formula>
    </cfRule>
  </conditionalFormatting>
  <conditionalFormatting sqref="F111:F112">
    <cfRule type="cellIs" dxfId="693" priority="158" stopIfTrue="1" operator="notEqual">
      <formula>""</formula>
    </cfRule>
  </conditionalFormatting>
  <conditionalFormatting sqref="E111:E112 G111:H112">
    <cfRule type="cellIs" dxfId="692" priority="154" stopIfTrue="1" operator="notEqual">
      <formula>""</formula>
    </cfRule>
  </conditionalFormatting>
  <conditionalFormatting sqref="F111:F112">
    <cfRule type="cellIs" dxfId="691" priority="152" stopIfTrue="1" operator="notEqual">
      <formula>""</formula>
    </cfRule>
  </conditionalFormatting>
  <conditionalFormatting sqref="E112">
    <cfRule type="cellIs" dxfId="690" priority="147" stopIfTrue="1" operator="notEqual">
      <formula>""</formula>
    </cfRule>
  </conditionalFormatting>
  <conditionalFormatting sqref="F112">
    <cfRule type="cellIs" dxfId="689" priority="145" stopIfTrue="1" operator="notEqual">
      <formula>""</formula>
    </cfRule>
  </conditionalFormatting>
  <conditionalFormatting sqref="D111:D112">
    <cfRule type="cellIs" dxfId="688" priority="157" stopIfTrue="1" operator="equal">
      <formula>"Total"</formula>
    </cfRule>
  </conditionalFormatting>
  <conditionalFormatting sqref="C120:C131">
    <cfRule type="cellIs" dxfId="687" priority="268" stopIfTrue="1" operator="notEqual">
      <formula>""</formula>
    </cfRule>
  </conditionalFormatting>
  <conditionalFormatting sqref="B132:C132 C120:C131">
    <cfRule type="cellIs" dxfId="686" priority="267" stopIfTrue="1" operator="notEqual">
      <formula>""</formula>
    </cfRule>
  </conditionalFormatting>
  <conditionalFormatting sqref="E131 G131">
    <cfRule type="cellIs" dxfId="685" priority="248" stopIfTrue="1" operator="notEqual">
      <formula>""</formula>
    </cfRule>
  </conditionalFormatting>
  <conditionalFormatting sqref="E131 G131">
    <cfRule type="cellIs" dxfId="684" priority="247" stopIfTrue="1" operator="notEqual">
      <formula>""</formula>
    </cfRule>
  </conditionalFormatting>
  <conditionalFormatting sqref="E131">
    <cfRule type="cellIs" dxfId="683" priority="246" stopIfTrue="1" operator="notEqual">
      <formula>""</formula>
    </cfRule>
  </conditionalFormatting>
  <conditionalFormatting sqref="Y133:AA133">
    <cfRule type="cellIs" dxfId="682" priority="245" stopIfTrue="1" operator="notEqual">
      <formula>""</formula>
    </cfRule>
  </conditionalFormatting>
  <conditionalFormatting sqref="E123">
    <cfRule type="cellIs" dxfId="681" priority="240" stopIfTrue="1" operator="notEqual">
      <formula>""</formula>
    </cfRule>
  </conditionalFormatting>
  <conditionalFormatting sqref="E123 G123:H123">
    <cfRule type="cellIs" dxfId="680" priority="241" stopIfTrue="1" operator="notEqual">
      <formula>""</formula>
    </cfRule>
  </conditionalFormatting>
  <conditionalFormatting sqref="D123:D124">
    <cfRule type="cellIs" dxfId="679" priority="243" stopIfTrue="1" operator="equal">
      <formula>"Total"</formula>
    </cfRule>
  </conditionalFormatting>
  <conditionalFormatting sqref="D123:D124">
    <cfRule type="cellIs" dxfId="678" priority="244" stopIfTrue="1" operator="equal">
      <formula>"Total"</formula>
    </cfRule>
  </conditionalFormatting>
  <conditionalFormatting sqref="D11:D94">
    <cfRule type="cellIs" dxfId="677" priority="230" stopIfTrue="1" operator="equal">
      <formula>"Total"</formula>
    </cfRule>
  </conditionalFormatting>
  <conditionalFormatting sqref="D86">
    <cfRule type="cellIs" dxfId="676" priority="229" stopIfTrue="1" operator="equal">
      <formula>"Total"</formula>
    </cfRule>
  </conditionalFormatting>
  <conditionalFormatting sqref="F88">
    <cfRule type="cellIs" dxfId="675" priority="224" stopIfTrue="1" operator="notEqual">
      <formula>""</formula>
    </cfRule>
  </conditionalFormatting>
  <conditionalFormatting sqref="E87:E89">
    <cfRule type="cellIs" dxfId="674" priority="225" stopIfTrue="1" operator="notEqual">
      <formula>""</formula>
    </cfRule>
  </conditionalFormatting>
  <conditionalFormatting sqref="E90 G90:H90">
    <cfRule type="cellIs" dxfId="673" priority="220" stopIfTrue="1" operator="notEqual">
      <formula>""</formula>
    </cfRule>
  </conditionalFormatting>
  <conditionalFormatting sqref="E90 G90:H90">
    <cfRule type="cellIs" dxfId="672" priority="219" stopIfTrue="1" operator="notEqual">
      <formula>""</formula>
    </cfRule>
  </conditionalFormatting>
  <conditionalFormatting sqref="E91:E106 G91:H106">
    <cfRule type="cellIs" dxfId="671" priority="211" stopIfTrue="1" operator="notEqual">
      <formula>""</formula>
    </cfRule>
  </conditionalFormatting>
  <conditionalFormatting sqref="F94:F106">
    <cfRule type="cellIs" dxfId="670" priority="199" stopIfTrue="1" operator="notEqual">
      <formula>""</formula>
    </cfRule>
  </conditionalFormatting>
  <conditionalFormatting sqref="D90">
    <cfRule type="cellIs" dxfId="669" priority="222" stopIfTrue="1" operator="equal">
      <formula>"Total"</formula>
    </cfRule>
  </conditionalFormatting>
  <conditionalFormatting sqref="D90">
    <cfRule type="cellIs" dxfId="668" priority="221" stopIfTrue="1" operator="equal">
      <formula>"Total"</formula>
    </cfRule>
  </conditionalFormatting>
  <conditionalFormatting sqref="D91:D94">
    <cfRule type="cellIs" dxfId="667" priority="213" stopIfTrue="1" operator="equal">
      <formula>"Total"</formula>
    </cfRule>
  </conditionalFormatting>
  <conditionalFormatting sqref="D107:D108">
    <cfRule type="cellIs" dxfId="666" priority="196" stopIfTrue="1" operator="equal">
      <formula>"Total"</formula>
    </cfRule>
  </conditionalFormatting>
  <conditionalFormatting sqref="E108 G108:H108">
    <cfRule type="cellIs" dxfId="665" priority="182" stopIfTrue="1" operator="notEqual">
      <formula>""</formula>
    </cfRule>
  </conditionalFormatting>
  <conditionalFormatting sqref="D108">
    <cfRule type="cellIs" dxfId="664" priority="185" stopIfTrue="1" operator="equal">
      <formula>"Total"</formula>
    </cfRule>
  </conditionalFormatting>
  <conditionalFormatting sqref="D107:D108">
    <cfRule type="cellIs" dxfId="663" priority="195" stopIfTrue="1" operator="equal">
      <formula>"Total"</formula>
    </cfRule>
  </conditionalFormatting>
  <conditionalFormatting sqref="D108">
    <cfRule type="cellIs" dxfId="662" priority="184" stopIfTrue="1" operator="equal">
      <formula>"Total"</formula>
    </cfRule>
  </conditionalFormatting>
  <conditionalFormatting sqref="E108 G108:H108">
    <cfRule type="cellIs" dxfId="661" priority="183" stopIfTrue="1" operator="notEqual">
      <formula>""</formula>
    </cfRule>
  </conditionalFormatting>
  <conditionalFormatting sqref="F108">
    <cfRule type="cellIs" dxfId="660" priority="178" stopIfTrue="1" operator="notEqual">
      <formula>""</formula>
    </cfRule>
  </conditionalFormatting>
  <conditionalFormatting sqref="D109:D110">
    <cfRule type="cellIs" dxfId="659" priority="173" stopIfTrue="1" operator="equal">
      <formula>"Total"</formula>
    </cfRule>
  </conditionalFormatting>
  <conditionalFormatting sqref="D110">
    <cfRule type="cellIs" dxfId="658" priority="168" stopIfTrue="1" operator="equal">
      <formula>"Total"</formula>
    </cfRule>
  </conditionalFormatting>
  <conditionalFormatting sqref="D109:D110">
    <cfRule type="cellIs" dxfId="657" priority="176" stopIfTrue="1" operator="equal">
      <formula>"Total"</formula>
    </cfRule>
  </conditionalFormatting>
  <conditionalFormatting sqref="E109:E110">
    <cfRule type="cellIs" dxfId="656" priority="170" stopIfTrue="1" operator="notEqual">
      <formula>""</formula>
    </cfRule>
  </conditionalFormatting>
  <conditionalFormatting sqref="F109:F110">
    <cfRule type="cellIs" dxfId="655" priority="169" stopIfTrue="1" operator="notEqual">
      <formula>""</formula>
    </cfRule>
  </conditionalFormatting>
  <conditionalFormatting sqref="D110">
    <cfRule type="cellIs" dxfId="654" priority="167" stopIfTrue="1" operator="equal">
      <formula>"Total"</formula>
    </cfRule>
  </conditionalFormatting>
  <conditionalFormatting sqref="F110">
    <cfRule type="cellIs" dxfId="653" priority="162" stopIfTrue="1" operator="notEqual">
      <formula>""</formula>
    </cfRule>
  </conditionalFormatting>
  <conditionalFormatting sqref="D109:D110">
    <cfRule type="cellIs" dxfId="652" priority="174" stopIfTrue="1" operator="equal">
      <formula>"Total"</formula>
    </cfRule>
  </conditionalFormatting>
  <conditionalFormatting sqref="F110">
    <cfRule type="cellIs" dxfId="651" priority="161" stopIfTrue="1" operator="notEqual">
      <formula>""</formula>
    </cfRule>
  </conditionalFormatting>
  <conditionalFormatting sqref="D111:D112">
    <cfRule type="cellIs" dxfId="650" priority="160" stopIfTrue="1" operator="equal">
      <formula>"Total"</formula>
    </cfRule>
  </conditionalFormatting>
  <conditionalFormatting sqref="E112 G112:H112">
    <cfRule type="cellIs" dxfId="649" priority="148" stopIfTrue="1" operator="notEqual">
      <formula>""</formula>
    </cfRule>
  </conditionalFormatting>
  <conditionalFormatting sqref="D112">
    <cfRule type="cellIs" dxfId="648" priority="151" stopIfTrue="1" operator="equal">
      <formula>"Total"</formula>
    </cfRule>
  </conditionalFormatting>
  <conditionalFormatting sqref="D111:D112">
    <cfRule type="cellIs" dxfId="647" priority="159" stopIfTrue="1" operator="equal">
      <formula>"Total"</formula>
    </cfRule>
  </conditionalFormatting>
  <conditionalFormatting sqref="D112">
    <cfRule type="cellIs" dxfId="646" priority="150" stopIfTrue="1" operator="equal">
      <formula>"Total"</formula>
    </cfRule>
  </conditionalFormatting>
  <conditionalFormatting sqref="E112 G112:H112">
    <cfRule type="cellIs" dxfId="645" priority="149" stopIfTrue="1" operator="notEqual">
      <formula>""</formula>
    </cfRule>
  </conditionalFormatting>
  <conditionalFormatting sqref="F113:F114">
    <cfRule type="cellIs" dxfId="644" priority="141" stopIfTrue="1" operator="notEqual">
      <formula>""</formula>
    </cfRule>
  </conditionalFormatting>
  <conditionalFormatting sqref="D113:D114">
    <cfRule type="cellIs" dxfId="643" priority="143" stopIfTrue="1" operator="equal">
      <formula>"Total"</formula>
    </cfRule>
  </conditionalFormatting>
  <conditionalFormatting sqref="E113:E114 G113:H114">
    <cfRule type="cellIs" dxfId="642" priority="138" stopIfTrue="1" operator="notEqual">
      <formula>""</formula>
    </cfRule>
  </conditionalFormatting>
  <conditionalFormatting sqref="D113:D114">
    <cfRule type="cellIs" dxfId="641" priority="139" stopIfTrue="1" operator="equal">
      <formula>"Total"</formula>
    </cfRule>
  </conditionalFormatting>
  <conditionalFormatting sqref="E114 G114:H114">
    <cfRule type="cellIs" dxfId="640" priority="131" stopIfTrue="1" operator="notEqual">
      <formula>""</formula>
    </cfRule>
  </conditionalFormatting>
  <conditionalFormatting sqref="D114">
    <cfRule type="cellIs" dxfId="639" priority="134" stopIfTrue="1" operator="equal">
      <formula>"Total"</formula>
    </cfRule>
  </conditionalFormatting>
  <conditionalFormatting sqref="F114">
    <cfRule type="cellIs" dxfId="638" priority="129" stopIfTrue="1" operator="notEqual">
      <formula>""</formula>
    </cfRule>
  </conditionalFormatting>
  <conditionalFormatting sqref="D113:D114">
    <cfRule type="cellIs" dxfId="637" priority="142" stopIfTrue="1" operator="equal">
      <formula>"Total"</formula>
    </cfRule>
  </conditionalFormatting>
  <conditionalFormatting sqref="E113:E114">
    <cfRule type="cellIs" dxfId="636" priority="136" stopIfTrue="1" operator="notEqual">
      <formula>""</formula>
    </cfRule>
  </conditionalFormatting>
  <conditionalFormatting sqref="E113:E114 G113:H114">
    <cfRule type="cellIs" dxfId="635" priority="137" stopIfTrue="1" operator="notEqual">
      <formula>""</formula>
    </cfRule>
  </conditionalFormatting>
  <conditionalFormatting sqref="F113:F114">
    <cfRule type="cellIs" dxfId="634" priority="135" stopIfTrue="1" operator="notEqual">
      <formula>""</formula>
    </cfRule>
  </conditionalFormatting>
  <conditionalFormatting sqref="D114">
    <cfRule type="cellIs" dxfId="633" priority="133" stopIfTrue="1" operator="equal">
      <formula>"Total"</formula>
    </cfRule>
  </conditionalFormatting>
  <conditionalFormatting sqref="E114 G114:H114">
    <cfRule type="cellIs" dxfId="632" priority="132" stopIfTrue="1" operator="notEqual">
      <formula>""</formula>
    </cfRule>
  </conditionalFormatting>
  <conditionalFormatting sqref="E114">
    <cfRule type="cellIs" dxfId="631" priority="130" stopIfTrue="1" operator="notEqual">
      <formula>""</formula>
    </cfRule>
  </conditionalFormatting>
  <conditionalFormatting sqref="F114">
    <cfRule type="cellIs" dxfId="630" priority="128" stopIfTrue="1" operator="notEqual">
      <formula>""</formula>
    </cfRule>
  </conditionalFormatting>
  <conditionalFormatting sqref="D113:D114">
    <cfRule type="cellIs" dxfId="629" priority="140" stopIfTrue="1" operator="equal">
      <formula>"Total"</formula>
    </cfRule>
  </conditionalFormatting>
  <conditionalFormatting sqref="F114">
    <cfRule type="cellIs" dxfId="628" priority="127" stopIfTrue="1" operator="notEqual">
      <formula>""</formula>
    </cfRule>
  </conditionalFormatting>
  <conditionalFormatting sqref="F115:F116">
    <cfRule type="cellIs" dxfId="627" priority="124" stopIfTrue="1" operator="notEqual">
      <formula>""</formula>
    </cfRule>
  </conditionalFormatting>
  <conditionalFormatting sqref="D115:D116">
    <cfRule type="cellIs" dxfId="626" priority="126" stopIfTrue="1" operator="equal">
      <formula>"Total"</formula>
    </cfRule>
  </conditionalFormatting>
  <conditionalFormatting sqref="E115:E116 G115:H116">
    <cfRule type="cellIs" dxfId="625" priority="121" stopIfTrue="1" operator="notEqual">
      <formula>""</formula>
    </cfRule>
  </conditionalFormatting>
  <conditionalFormatting sqref="D115:D116">
    <cfRule type="cellIs" dxfId="624" priority="122" stopIfTrue="1" operator="equal">
      <formula>"Total"</formula>
    </cfRule>
  </conditionalFormatting>
  <conditionalFormatting sqref="E116 G116:H116">
    <cfRule type="cellIs" dxfId="623" priority="114" stopIfTrue="1" operator="notEqual">
      <formula>""</formula>
    </cfRule>
  </conditionalFormatting>
  <conditionalFormatting sqref="D116">
    <cfRule type="cellIs" dxfId="622" priority="117" stopIfTrue="1" operator="equal">
      <formula>"Total"</formula>
    </cfRule>
  </conditionalFormatting>
  <conditionalFormatting sqref="F116">
    <cfRule type="cellIs" dxfId="621" priority="112" stopIfTrue="1" operator="notEqual">
      <formula>""</formula>
    </cfRule>
  </conditionalFormatting>
  <conditionalFormatting sqref="D115:D116">
    <cfRule type="cellIs" dxfId="620" priority="125" stopIfTrue="1" operator="equal">
      <formula>"Total"</formula>
    </cfRule>
  </conditionalFormatting>
  <conditionalFormatting sqref="E115:E116">
    <cfRule type="cellIs" dxfId="619" priority="119" stopIfTrue="1" operator="notEqual">
      <formula>""</formula>
    </cfRule>
  </conditionalFormatting>
  <conditionalFormatting sqref="E115:E116 G115:H116">
    <cfRule type="cellIs" dxfId="618" priority="120" stopIfTrue="1" operator="notEqual">
      <formula>""</formula>
    </cfRule>
  </conditionalFormatting>
  <conditionalFormatting sqref="F115:F116">
    <cfRule type="cellIs" dxfId="617" priority="118" stopIfTrue="1" operator="notEqual">
      <formula>""</formula>
    </cfRule>
  </conditionalFormatting>
  <conditionalFormatting sqref="D116">
    <cfRule type="cellIs" dxfId="616" priority="116" stopIfTrue="1" operator="equal">
      <formula>"Total"</formula>
    </cfRule>
  </conditionalFormatting>
  <conditionalFormatting sqref="E116 G116:H116">
    <cfRule type="cellIs" dxfId="615" priority="115" stopIfTrue="1" operator="notEqual">
      <formula>""</formula>
    </cfRule>
  </conditionalFormatting>
  <conditionalFormatting sqref="E116">
    <cfRule type="cellIs" dxfId="614" priority="113" stopIfTrue="1" operator="notEqual">
      <formula>""</formula>
    </cfRule>
  </conditionalFormatting>
  <conditionalFormatting sqref="F116">
    <cfRule type="cellIs" dxfId="613" priority="111" stopIfTrue="1" operator="notEqual">
      <formula>""</formula>
    </cfRule>
  </conditionalFormatting>
  <conditionalFormatting sqref="D115:D116">
    <cfRule type="cellIs" dxfId="612" priority="123" stopIfTrue="1" operator="equal">
      <formula>"Total"</formula>
    </cfRule>
  </conditionalFormatting>
  <conditionalFormatting sqref="F116">
    <cfRule type="cellIs" dxfId="611" priority="110" stopIfTrue="1" operator="notEqual">
      <formula>""</formula>
    </cfRule>
  </conditionalFormatting>
  <conditionalFormatting sqref="F117:F118">
    <cfRule type="cellIs" dxfId="610" priority="107" stopIfTrue="1" operator="notEqual">
      <formula>""</formula>
    </cfRule>
  </conditionalFormatting>
  <conditionalFormatting sqref="D117:D118">
    <cfRule type="cellIs" dxfId="609" priority="109" stopIfTrue="1" operator="equal">
      <formula>"Total"</formula>
    </cfRule>
  </conditionalFormatting>
  <conditionalFormatting sqref="E117:E118 G117:H118">
    <cfRule type="cellIs" dxfId="608" priority="102" stopIfTrue="1" operator="notEqual">
      <formula>""</formula>
    </cfRule>
  </conditionalFormatting>
  <conditionalFormatting sqref="D117:D118">
    <cfRule type="cellIs" dxfId="607" priority="103" stopIfTrue="1" operator="equal">
      <formula>"Total"</formula>
    </cfRule>
  </conditionalFormatting>
  <conditionalFormatting sqref="E118 G118:H118">
    <cfRule type="cellIs" dxfId="606" priority="93" stopIfTrue="1" operator="notEqual">
      <formula>""</formula>
    </cfRule>
  </conditionalFormatting>
  <conditionalFormatting sqref="F118">
    <cfRule type="cellIs" dxfId="605" priority="89" stopIfTrue="1" operator="notEqual">
      <formula>""</formula>
    </cfRule>
  </conditionalFormatting>
  <conditionalFormatting sqref="D118">
    <cfRule type="cellIs" dxfId="604" priority="96" stopIfTrue="1" operator="equal">
      <formula>"Total"</formula>
    </cfRule>
  </conditionalFormatting>
  <conditionalFormatting sqref="F118">
    <cfRule type="cellIs" dxfId="603" priority="91" stopIfTrue="1" operator="notEqual">
      <formula>""</formula>
    </cfRule>
  </conditionalFormatting>
  <conditionalFormatting sqref="D117:D118">
    <cfRule type="cellIs" dxfId="602" priority="108" stopIfTrue="1" operator="equal">
      <formula>"Total"</formula>
    </cfRule>
  </conditionalFormatting>
  <conditionalFormatting sqref="E117:E118">
    <cfRule type="cellIs" dxfId="601" priority="100" stopIfTrue="1" operator="notEqual">
      <formula>""</formula>
    </cfRule>
  </conditionalFormatting>
  <conditionalFormatting sqref="E117:E118 G117:H118">
    <cfRule type="cellIs" dxfId="600" priority="101" stopIfTrue="1" operator="notEqual">
      <formula>""</formula>
    </cfRule>
  </conditionalFormatting>
  <conditionalFormatting sqref="F117:F118">
    <cfRule type="cellIs" dxfId="599" priority="99" stopIfTrue="1" operator="notEqual">
      <formula>""</formula>
    </cfRule>
  </conditionalFormatting>
  <conditionalFormatting sqref="F118">
    <cfRule type="cellIs" dxfId="598" priority="90" stopIfTrue="1" operator="notEqual">
      <formula>""</formula>
    </cfRule>
  </conditionalFormatting>
  <conditionalFormatting sqref="D118">
    <cfRule type="cellIs" dxfId="597" priority="95" stopIfTrue="1" operator="equal">
      <formula>"Total"</formula>
    </cfRule>
  </conditionalFormatting>
  <conditionalFormatting sqref="E118 G118:H118">
    <cfRule type="cellIs" dxfId="596" priority="94" stopIfTrue="1" operator="notEqual">
      <formula>""</formula>
    </cfRule>
  </conditionalFormatting>
  <conditionalFormatting sqref="E118">
    <cfRule type="cellIs" dxfId="595" priority="92" stopIfTrue="1" operator="notEqual">
      <formula>""</formula>
    </cfRule>
  </conditionalFormatting>
  <conditionalFormatting sqref="D117:D118">
    <cfRule type="cellIs" dxfId="594" priority="104" stopIfTrue="1" operator="equal">
      <formula>"Total"</formula>
    </cfRule>
  </conditionalFormatting>
  <conditionalFormatting sqref="D9">
    <cfRule type="cellIs" dxfId="593" priority="83" stopIfTrue="1" operator="equal">
      <formula>"Total"</formula>
    </cfRule>
  </conditionalFormatting>
  <conditionalFormatting sqref="D9">
    <cfRule type="cellIs" dxfId="592" priority="82" stopIfTrue="1" operator="equal">
      <formula>"Total"</formula>
    </cfRule>
  </conditionalFormatting>
  <conditionalFormatting sqref="C11:C94 C107:C118">
    <cfRule type="cellIs" dxfId="591" priority="52" stopIfTrue="1" operator="notEqual">
      <formula>""</formula>
    </cfRule>
  </conditionalFormatting>
  <conditionalFormatting sqref="C11:C94 C107:C118">
    <cfRule type="cellIs" dxfId="590" priority="42" stopIfTrue="1" operator="notEqual">
      <formula>""</formula>
    </cfRule>
  </conditionalFormatting>
  <conditionalFormatting sqref="B11:B94 B106">
    <cfRule type="cellIs" dxfId="589" priority="22" stopIfTrue="1" operator="notEqual">
      <formula>""</formula>
    </cfRule>
  </conditionalFormatting>
  <conditionalFormatting sqref="B95:B105">
    <cfRule type="cellIs" dxfId="588" priority="21" stopIfTrue="1" operator="notEqual">
      <formula>""</formula>
    </cfRule>
  </conditionalFormatting>
  <conditionalFormatting sqref="D103:D106">
    <cfRule type="cellIs" dxfId="587" priority="13" stopIfTrue="1" operator="equal">
      <formula>"Total"</formula>
    </cfRule>
  </conditionalFormatting>
  <conditionalFormatting sqref="D106">
    <cfRule type="cellIs" dxfId="586" priority="12" stopIfTrue="1" operator="equal">
      <formula>"Total"</formula>
    </cfRule>
  </conditionalFormatting>
  <conditionalFormatting sqref="D106">
    <cfRule type="cellIs" dxfId="585" priority="11" stopIfTrue="1" operator="equal">
      <formula>"Total"</formula>
    </cfRule>
  </conditionalFormatting>
  <conditionalFormatting sqref="D95:D106">
    <cfRule type="cellIs" dxfId="584" priority="18" stopIfTrue="1" operator="equal">
      <formula>"Total"</formula>
    </cfRule>
  </conditionalFormatting>
  <conditionalFormatting sqref="D98">
    <cfRule type="cellIs" dxfId="583" priority="17" stopIfTrue="1" operator="equal">
      <formula>"Total"</formula>
    </cfRule>
  </conditionalFormatting>
  <conditionalFormatting sqref="D102">
    <cfRule type="cellIs" dxfId="582" priority="16" stopIfTrue="1" operator="equal">
      <formula>"Total"</formula>
    </cfRule>
  </conditionalFormatting>
  <conditionalFormatting sqref="D102">
    <cfRule type="cellIs" dxfId="581" priority="15" stopIfTrue="1" operator="equal">
      <formula>"Total"</formula>
    </cfRule>
  </conditionalFormatting>
  <conditionalFormatting sqref="D103:D106">
    <cfRule type="cellIs" dxfId="580" priority="14" stopIfTrue="1" operator="equal">
      <formula>"Total"</formula>
    </cfRule>
  </conditionalFormatting>
  <conditionalFormatting sqref="C95:C106">
    <cfRule type="cellIs" dxfId="579" priority="10" stopIfTrue="1" operator="notEqual">
      <formula>""</formula>
    </cfRule>
  </conditionalFormatting>
  <conditionalFormatting sqref="C95:C106">
    <cfRule type="cellIs" dxfId="578" priority="9" stopIfTrue="1" operator="notEqual">
      <formula>""</formula>
    </cfRule>
  </conditionalFormatting>
  <conditionalFormatting sqref="B107:B118">
    <cfRule type="cellIs" dxfId="577" priority="1" stopIfTrue="1" operator="notEqual">
      <formula>""</formula>
    </cfRule>
  </conditionalFormatting>
  <conditionalFormatting sqref="B120:B131">
    <cfRule type="cellIs" dxfId="576" priority="4" stopIfTrue="1" operator="notEqual">
      <formula>""</formula>
    </cfRule>
  </conditionalFormatting>
  <conditionalFormatting sqref="B120:B131">
    <cfRule type="cellIs" dxfId="575" priority="3" stopIfTrue="1" operator="notEqual">
      <formula>""</formula>
    </cfRule>
  </conditionalFormatting>
  <conditionalFormatting sqref="B107:B118">
    <cfRule type="cellIs" dxfId="574" priority="2" stopIfTrue="1" operator="notEqual">
      <formula>""</formula>
    </cfRule>
  </conditionalFormatting>
  <pageMargins left="0.59055118110236227" right="0.43307086614173229" top="0.31496062992125984" bottom="0.31496062992125984" header="0.15748031496062992" footer="0.31496062992125984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38"/>
  <sheetViews>
    <sheetView tabSelected="1" zoomScale="110" zoomScaleNormal="110" workbookViewId="0">
      <pane ySplit="10" topLeftCell="A120" activePane="bottomLeft" state="frozen"/>
      <selection pane="bottomLeft" activeCell="A133" sqref="A133"/>
    </sheetView>
  </sheetViews>
  <sheetFormatPr defaultRowHeight="12.75"/>
  <cols>
    <col min="1" max="1" width="2.7109375" customWidth="1"/>
    <col min="2" max="2" width="5" style="1" customWidth="1"/>
    <col min="3" max="3" width="6" style="1" customWidth="1"/>
    <col min="4" max="4" width="6.5703125" style="1" customWidth="1"/>
    <col min="5" max="5" width="5.85546875" style="1" customWidth="1"/>
    <col min="6" max="6" width="4" style="1" customWidth="1"/>
    <col min="7" max="7" width="4.7109375" style="1" customWidth="1"/>
    <col min="8" max="8" width="6.140625" style="1" customWidth="1"/>
    <col min="9" max="9" width="7.5703125" style="1" customWidth="1"/>
    <col min="10" max="10" width="6.5703125" style="1" customWidth="1"/>
    <col min="11" max="11" width="6.28515625" style="1" customWidth="1"/>
    <col min="12" max="13" width="6.5703125" style="1" customWidth="1"/>
    <col min="14" max="14" width="6" style="1" customWidth="1"/>
    <col min="15" max="16" width="6.7109375" style="1" customWidth="1"/>
    <col min="17" max="17" width="6.140625" style="1" customWidth="1"/>
    <col min="18" max="19" width="6.7109375" style="1" customWidth="1"/>
    <col min="20" max="20" width="6" style="1" customWidth="1"/>
    <col min="21" max="21" width="6.7109375" style="1" customWidth="1"/>
    <col min="22" max="24" width="0.28515625" style="1" customWidth="1"/>
    <col min="25" max="25" width="6.5703125" style="1" customWidth="1"/>
    <col min="26" max="26" width="5.85546875" style="1" customWidth="1"/>
    <col min="27" max="27" width="6.570312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3</v>
      </c>
      <c r="J3" s="2"/>
      <c r="K3" s="2"/>
      <c r="L3" s="2"/>
      <c r="M3" s="2"/>
      <c r="N3" s="2"/>
    </row>
    <row r="4" spans="1:35" ht="9.75" customHeight="1">
      <c r="I4" s="3" t="s">
        <v>2</v>
      </c>
      <c r="J4" s="2"/>
      <c r="K4" s="2"/>
      <c r="L4" s="2"/>
      <c r="M4" s="2"/>
      <c r="N4" s="2"/>
    </row>
    <row r="5" spans="1:35">
      <c r="I5" s="4" t="s">
        <v>1</v>
      </c>
    </row>
    <row r="6" spans="1:35" ht="3.75" customHeight="1"/>
    <row r="7" spans="1:35" ht="15">
      <c r="B7" s="117" t="s">
        <v>57</v>
      </c>
      <c r="C7" s="117"/>
      <c r="D7" s="117"/>
      <c r="E7" s="117"/>
      <c r="F7" s="117"/>
      <c r="G7" s="117"/>
      <c r="H7" s="45"/>
      <c r="I7" s="45"/>
      <c r="J7" s="45"/>
      <c r="K7" s="45"/>
      <c r="M7" s="118" t="s">
        <v>109</v>
      </c>
      <c r="N7" s="21"/>
      <c r="O7" s="21"/>
      <c r="P7" s="21"/>
      <c r="Q7" s="21"/>
      <c r="R7" s="248">
        <f>'base(indices)'!K1</f>
        <v>43739</v>
      </c>
      <c r="S7" s="248"/>
      <c r="T7" s="21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H8" s="263">
        <f>'BENEFÍCIOS-SEM JRS E SEM CORREÇ'!H8:I8</f>
        <v>43739</v>
      </c>
      <c r="I8" s="263"/>
      <c r="L8" s="112"/>
      <c r="M8" s="113"/>
      <c r="N8" s="114"/>
      <c r="O8" s="113"/>
    </row>
    <row r="9" spans="1:35" ht="13.5" customHeight="1" thickBot="1">
      <c r="A9" s="235" t="s">
        <v>49</v>
      </c>
      <c r="B9" s="286" t="s">
        <v>5</v>
      </c>
      <c r="C9" s="288" t="s">
        <v>38</v>
      </c>
      <c r="D9" s="290" t="s">
        <v>39</v>
      </c>
      <c r="E9" s="290" t="s">
        <v>50</v>
      </c>
      <c r="F9" s="278" t="s">
        <v>51</v>
      </c>
      <c r="G9" s="278" t="s">
        <v>52</v>
      </c>
      <c r="H9" s="284" t="s">
        <v>40</v>
      </c>
      <c r="I9" s="282" t="s">
        <v>48</v>
      </c>
      <c r="J9" s="275" t="s">
        <v>43</v>
      </c>
      <c r="K9" s="276"/>
      <c r="L9" s="277"/>
      <c r="M9" s="272">
        <v>0.95</v>
      </c>
      <c r="N9" s="273"/>
      <c r="O9" s="274"/>
      <c r="P9" s="269">
        <v>0.9</v>
      </c>
      <c r="Q9" s="270"/>
      <c r="R9" s="271"/>
      <c r="S9" s="272">
        <v>0.8</v>
      </c>
      <c r="T9" s="273"/>
      <c r="U9" s="274"/>
      <c r="V9" s="269">
        <v>0.7</v>
      </c>
      <c r="W9" s="270"/>
      <c r="X9" s="271"/>
      <c r="Y9" s="269">
        <v>0.6</v>
      </c>
      <c r="Z9" s="270"/>
      <c r="AA9" s="271"/>
    </row>
    <row r="10" spans="1:35" ht="22.5" customHeight="1" thickBot="1">
      <c r="A10" s="236"/>
      <c r="B10" s="287"/>
      <c r="C10" s="289"/>
      <c r="D10" s="291"/>
      <c r="E10" s="291"/>
      <c r="F10" s="279"/>
      <c r="G10" s="279"/>
      <c r="H10" s="285"/>
      <c r="I10" s="283"/>
      <c r="J10" s="166" t="s">
        <v>41</v>
      </c>
      <c r="K10" s="167" t="s">
        <v>91</v>
      </c>
      <c r="L10" s="168" t="s">
        <v>0</v>
      </c>
      <c r="M10" s="169" t="s">
        <v>41</v>
      </c>
      <c r="N10" s="167" t="s">
        <v>91</v>
      </c>
      <c r="O10" s="169" t="s">
        <v>142</v>
      </c>
      <c r="P10" s="167" t="s">
        <v>41</v>
      </c>
      <c r="Q10" s="167" t="s">
        <v>91</v>
      </c>
      <c r="R10" s="170" t="s">
        <v>44</v>
      </c>
      <c r="S10" s="169" t="s">
        <v>41</v>
      </c>
      <c r="T10" s="167" t="s">
        <v>91</v>
      </c>
      <c r="U10" s="169" t="s">
        <v>53</v>
      </c>
      <c r="V10" s="169" t="s">
        <v>41</v>
      </c>
      <c r="W10" s="167" t="s">
        <v>91</v>
      </c>
      <c r="X10" s="169" t="s">
        <v>54</v>
      </c>
      <c r="Y10" s="169" t="s">
        <v>41</v>
      </c>
      <c r="Z10" s="167" t="s">
        <v>91</v>
      </c>
      <c r="AA10" s="169" t="s">
        <v>55</v>
      </c>
    </row>
    <row r="11" spans="1:35" ht="12.75" customHeight="1">
      <c r="A11" s="196">
        <v>108</v>
      </c>
      <c r="B11" s="187">
        <v>40179</v>
      </c>
      <c r="C11" s="47">
        <v>510</v>
      </c>
      <c r="D11" s="99">
        <f>'base(indices)'!G16</f>
        <v>1.29448187</v>
      </c>
      <c r="E11" s="197">
        <f t="shared" ref="E11:E69" si="0">C11*D11</f>
        <v>660.18575369999996</v>
      </c>
      <c r="F11" s="88">
        <v>0</v>
      </c>
      <c r="G11" s="87">
        <f t="shared" ref="G11:G68" si="1">E11*F11</f>
        <v>0</v>
      </c>
      <c r="H11" s="89">
        <f t="shared" ref="H11:H68" si="2">E11+G11</f>
        <v>660.18575369999996</v>
      </c>
      <c r="I11" s="143">
        <f>H119</f>
        <v>102326.87299079</v>
      </c>
      <c r="J11" s="129">
        <f>IF((I11-H$21+(H$21/12*12))+K11&gt;N134,N134-K11,(I11-H$21+(H$21/12*12)))</f>
        <v>50800.792634340003</v>
      </c>
      <c r="K11" s="129">
        <f>H$134</f>
        <v>9079.2073656600005</v>
      </c>
      <c r="L11" s="129">
        <f t="shared" ref="L11:L20" si="3">J11+K11</f>
        <v>59880</v>
      </c>
      <c r="M11" s="129">
        <f t="shared" ref="M11:M20" si="4">J11*M$9</f>
        <v>48260.753002623002</v>
      </c>
      <c r="N11" s="129">
        <f t="shared" ref="N11:N20" si="5">K11*M$9</f>
        <v>8625.2469973770003</v>
      </c>
      <c r="O11" s="129">
        <f t="shared" ref="O11:O20" si="6">M11+N11</f>
        <v>56886</v>
      </c>
      <c r="P11" s="102">
        <f t="shared" ref="P11:P29" si="7">J11*$P$9</f>
        <v>45720.713370906007</v>
      </c>
      <c r="Q11" s="129">
        <f t="shared" ref="Q11:Q74" si="8">K11*P$9</f>
        <v>8171.286629094001</v>
      </c>
      <c r="R11" s="129">
        <f>P11+Q11</f>
        <v>53892.000000000007</v>
      </c>
      <c r="S11" s="129">
        <f t="shared" ref="S11:S74" si="9">J11*S$9</f>
        <v>40640.634107472004</v>
      </c>
      <c r="T11" s="129">
        <f t="shared" ref="T11:T74" si="10">K11*S$9</f>
        <v>7263.3658925280006</v>
      </c>
      <c r="U11" s="129">
        <f t="shared" ref="U11:U74" si="11">S11+T11</f>
        <v>47904.000000000007</v>
      </c>
      <c r="V11" s="129">
        <f t="shared" ref="V11:V74" si="12">J11*V$9</f>
        <v>35560.554844038001</v>
      </c>
      <c r="W11" s="129">
        <f t="shared" ref="W11:W74" si="13">K11*V$9</f>
        <v>6355.4451559620002</v>
      </c>
      <c r="X11" s="129">
        <f t="shared" ref="X11:X74" si="14">V11+W11</f>
        <v>41916</v>
      </c>
      <c r="Y11" s="129">
        <f t="shared" ref="Y11:Y42" si="15">J11*Y$9</f>
        <v>30480.475580604001</v>
      </c>
      <c r="Z11" s="129">
        <f t="shared" ref="Z11:Z42" si="16">K11*Y$9</f>
        <v>5447.5244193959998</v>
      </c>
      <c r="AA11" s="55">
        <f t="shared" ref="AA11:AA74" si="17">Y11+Z11</f>
        <v>35928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2.75" customHeight="1">
      <c r="A12" s="183">
        <v>107</v>
      </c>
      <c r="B12" s="56">
        <v>40210</v>
      </c>
      <c r="C12" s="68">
        <v>510</v>
      </c>
      <c r="D12" s="96">
        <f>'base(indices)'!G17</f>
        <v>1.29448187</v>
      </c>
      <c r="E12" s="58">
        <f t="shared" si="0"/>
        <v>660.18575369999996</v>
      </c>
      <c r="F12" s="48">
        <v>0</v>
      </c>
      <c r="G12" s="60">
        <f t="shared" si="1"/>
        <v>0</v>
      </c>
      <c r="H12" s="61">
        <f t="shared" si="2"/>
        <v>660.18575369999996</v>
      </c>
      <c r="I12" s="141">
        <f>I11-H11</f>
        <v>101666.68723708999</v>
      </c>
      <c r="J12" s="104">
        <f>IF((I12-H$21+(H$21/12*11))+K12&gt;N134,N134-K12,(I12-H$21+(H$21/12*11)))</f>
        <v>50800.792634340003</v>
      </c>
      <c r="K12" s="104">
        <f>H$134</f>
        <v>9079.2073656600005</v>
      </c>
      <c r="L12" s="104">
        <f t="shared" si="3"/>
        <v>59880</v>
      </c>
      <c r="M12" s="104">
        <f t="shared" si="4"/>
        <v>48260.753002623002</v>
      </c>
      <c r="N12" s="104">
        <f t="shared" si="5"/>
        <v>8625.2469973770003</v>
      </c>
      <c r="O12" s="104">
        <f t="shared" si="6"/>
        <v>56886</v>
      </c>
      <c r="P12" s="104">
        <f t="shared" si="7"/>
        <v>45720.713370906007</v>
      </c>
      <c r="Q12" s="104">
        <f t="shared" si="8"/>
        <v>8171.286629094001</v>
      </c>
      <c r="R12" s="104">
        <f t="shared" ref="R12:R36" si="18">P12+Q12</f>
        <v>53892.000000000007</v>
      </c>
      <c r="S12" s="104">
        <f t="shared" si="9"/>
        <v>40640.634107472004</v>
      </c>
      <c r="T12" s="104">
        <f t="shared" si="10"/>
        <v>7263.3658925280006</v>
      </c>
      <c r="U12" s="104">
        <f t="shared" si="11"/>
        <v>47904.000000000007</v>
      </c>
      <c r="V12" s="104">
        <f t="shared" si="12"/>
        <v>35560.554844038001</v>
      </c>
      <c r="W12" s="104">
        <f t="shared" si="13"/>
        <v>6355.4451559620002</v>
      </c>
      <c r="X12" s="104">
        <f t="shared" si="14"/>
        <v>41916</v>
      </c>
      <c r="Y12" s="104">
        <f t="shared" si="15"/>
        <v>30480.475580604001</v>
      </c>
      <c r="Z12" s="104">
        <f t="shared" si="16"/>
        <v>5447.5244193959998</v>
      </c>
      <c r="AA12" s="66">
        <f t="shared" si="17"/>
        <v>35928</v>
      </c>
      <c r="AB12" s="36"/>
      <c r="AC12" s="36"/>
      <c r="AD12" s="36"/>
      <c r="AE12" s="36"/>
      <c r="AF12" s="36"/>
      <c r="AG12" s="37"/>
      <c r="AH12" s="36"/>
      <c r="AI12" s="36"/>
    </row>
    <row r="13" spans="1:35" ht="12.75" customHeight="1">
      <c r="A13" s="183">
        <v>106</v>
      </c>
      <c r="B13" s="46">
        <v>40238</v>
      </c>
      <c r="C13" s="68">
        <v>510</v>
      </c>
      <c r="D13" s="96">
        <f>'base(indices)'!G18</f>
        <v>1.29448187</v>
      </c>
      <c r="E13" s="69">
        <f t="shared" si="0"/>
        <v>660.18575369999996</v>
      </c>
      <c r="F13" s="48">
        <v>0</v>
      </c>
      <c r="G13" s="70">
        <f t="shared" si="1"/>
        <v>0</v>
      </c>
      <c r="H13" s="71">
        <f t="shared" si="2"/>
        <v>660.18575369999996</v>
      </c>
      <c r="I13" s="140">
        <f t="shared" ref="I13:I76" si="19">I12-H12</f>
        <v>101006.50148338999</v>
      </c>
      <c r="J13" s="128">
        <f>IF((I13-H$21+(H$21/12*10))+K13&gt;N134,N134-K13,(I13-H$21+(H$21/12*10)))</f>
        <v>50800.792634340003</v>
      </c>
      <c r="K13" s="128">
        <f>H$134</f>
        <v>9079.2073656600005</v>
      </c>
      <c r="L13" s="128">
        <f t="shared" si="3"/>
        <v>59880</v>
      </c>
      <c r="M13" s="128">
        <f t="shared" si="4"/>
        <v>48260.753002623002</v>
      </c>
      <c r="N13" s="128">
        <f t="shared" si="5"/>
        <v>8625.2469973770003</v>
      </c>
      <c r="O13" s="128">
        <f t="shared" si="6"/>
        <v>56886</v>
      </c>
      <c r="P13" s="106">
        <f t="shared" si="7"/>
        <v>45720.713370906007</v>
      </c>
      <c r="Q13" s="128">
        <f t="shared" si="8"/>
        <v>8171.286629094001</v>
      </c>
      <c r="R13" s="128">
        <f t="shared" si="18"/>
        <v>53892.000000000007</v>
      </c>
      <c r="S13" s="128">
        <f t="shared" si="9"/>
        <v>40640.634107472004</v>
      </c>
      <c r="T13" s="128">
        <f t="shared" si="10"/>
        <v>7263.3658925280006</v>
      </c>
      <c r="U13" s="128">
        <f t="shared" si="11"/>
        <v>47904.000000000007</v>
      </c>
      <c r="V13" s="128">
        <f t="shared" si="12"/>
        <v>35560.554844038001</v>
      </c>
      <c r="W13" s="128">
        <f t="shared" si="13"/>
        <v>6355.4451559620002</v>
      </c>
      <c r="X13" s="128">
        <f t="shared" si="14"/>
        <v>41916</v>
      </c>
      <c r="Y13" s="128">
        <f t="shared" si="15"/>
        <v>30480.475580604001</v>
      </c>
      <c r="Z13" s="128">
        <f t="shared" si="16"/>
        <v>5447.5244193959998</v>
      </c>
      <c r="AA13" s="52">
        <f t="shared" si="17"/>
        <v>35928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2.75" customHeight="1">
      <c r="A14" s="183">
        <v>105</v>
      </c>
      <c r="B14" s="46">
        <v>40269</v>
      </c>
      <c r="C14" s="68">
        <v>510</v>
      </c>
      <c r="D14" s="96">
        <f>'base(indices)'!G19</f>
        <v>1.29345745</v>
      </c>
      <c r="E14" s="58">
        <f t="shared" si="0"/>
        <v>659.66329949999999</v>
      </c>
      <c r="F14" s="48">
        <v>0</v>
      </c>
      <c r="G14" s="60">
        <f t="shared" si="1"/>
        <v>0</v>
      </c>
      <c r="H14" s="61">
        <f t="shared" si="2"/>
        <v>659.66329949999999</v>
      </c>
      <c r="I14" s="141">
        <f t="shared" si="19"/>
        <v>100346.31572968999</v>
      </c>
      <c r="J14" s="104">
        <f>IF((I14-H$21+(H$21/12*9))+K14&gt;N134,N134-K14,(I14-H$21+(H$21/12*9)))</f>
        <v>50800.792634340003</v>
      </c>
      <c r="K14" s="104">
        <f t="shared" ref="K14:K77" si="20">H$134</f>
        <v>9079.2073656600005</v>
      </c>
      <c r="L14" s="104">
        <f t="shared" si="3"/>
        <v>59880</v>
      </c>
      <c r="M14" s="104">
        <f t="shared" si="4"/>
        <v>48260.753002623002</v>
      </c>
      <c r="N14" s="104">
        <f t="shared" si="5"/>
        <v>8625.2469973770003</v>
      </c>
      <c r="O14" s="104">
        <f t="shared" si="6"/>
        <v>56886</v>
      </c>
      <c r="P14" s="104">
        <f t="shared" si="7"/>
        <v>45720.713370906007</v>
      </c>
      <c r="Q14" s="104">
        <f t="shared" si="8"/>
        <v>8171.286629094001</v>
      </c>
      <c r="R14" s="104">
        <f t="shared" si="18"/>
        <v>53892.000000000007</v>
      </c>
      <c r="S14" s="104">
        <f t="shared" si="9"/>
        <v>40640.634107472004</v>
      </c>
      <c r="T14" s="104">
        <f t="shared" si="10"/>
        <v>7263.3658925280006</v>
      </c>
      <c r="U14" s="104">
        <f t="shared" si="11"/>
        <v>47904.000000000007</v>
      </c>
      <c r="V14" s="104">
        <f t="shared" si="12"/>
        <v>35560.554844038001</v>
      </c>
      <c r="W14" s="104">
        <f t="shared" si="13"/>
        <v>6355.4451559620002</v>
      </c>
      <c r="X14" s="104">
        <f t="shared" si="14"/>
        <v>41916</v>
      </c>
      <c r="Y14" s="104">
        <f t="shared" si="15"/>
        <v>30480.475580604001</v>
      </c>
      <c r="Z14" s="104">
        <f t="shared" si="16"/>
        <v>5447.5244193959998</v>
      </c>
      <c r="AA14" s="66">
        <f t="shared" si="17"/>
        <v>35928</v>
      </c>
      <c r="AB14" s="36"/>
      <c r="AC14" s="36"/>
      <c r="AD14" s="36"/>
      <c r="AE14" s="36"/>
      <c r="AF14" s="36"/>
      <c r="AG14" s="37"/>
      <c r="AH14" s="36"/>
      <c r="AI14" s="36"/>
    </row>
    <row r="15" spans="1:35" ht="12.75" customHeight="1">
      <c r="A15" s="183">
        <v>104</v>
      </c>
      <c r="B15" s="56">
        <v>40299</v>
      </c>
      <c r="C15" s="68">
        <v>510</v>
      </c>
      <c r="D15" s="96">
        <f>'base(indices)'!G20</f>
        <v>1.29345745</v>
      </c>
      <c r="E15" s="69">
        <f t="shared" si="0"/>
        <v>659.66329949999999</v>
      </c>
      <c r="F15" s="48">
        <v>0</v>
      </c>
      <c r="G15" s="70">
        <f t="shared" si="1"/>
        <v>0</v>
      </c>
      <c r="H15" s="71">
        <f t="shared" si="2"/>
        <v>659.66329949999999</v>
      </c>
      <c r="I15" s="140">
        <f t="shared" si="19"/>
        <v>99686.652430189992</v>
      </c>
      <c r="J15" s="128">
        <f>IF((I15-H$21+(H$21/12*8))+K15&gt;N134,N134-K15,(I15-H$21+(H$21/12*8)))</f>
        <v>50800.792634340003</v>
      </c>
      <c r="K15" s="128">
        <f t="shared" si="20"/>
        <v>9079.2073656600005</v>
      </c>
      <c r="L15" s="128">
        <f t="shared" si="3"/>
        <v>59880</v>
      </c>
      <c r="M15" s="128">
        <f t="shared" si="4"/>
        <v>48260.753002623002</v>
      </c>
      <c r="N15" s="128">
        <f t="shared" si="5"/>
        <v>8625.2469973770003</v>
      </c>
      <c r="O15" s="128">
        <f t="shared" si="6"/>
        <v>56886</v>
      </c>
      <c r="P15" s="106">
        <f t="shared" si="7"/>
        <v>45720.713370906007</v>
      </c>
      <c r="Q15" s="128">
        <f t="shared" si="8"/>
        <v>8171.286629094001</v>
      </c>
      <c r="R15" s="128">
        <f t="shared" si="18"/>
        <v>53892.000000000007</v>
      </c>
      <c r="S15" s="128">
        <f t="shared" si="9"/>
        <v>40640.634107472004</v>
      </c>
      <c r="T15" s="128">
        <f t="shared" si="10"/>
        <v>7263.3658925280006</v>
      </c>
      <c r="U15" s="128">
        <f t="shared" si="11"/>
        <v>47904.000000000007</v>
      </c>
      <c r="V15" s="128">
        <f t="shared" si="12"/>
        <v>35560.554844038001</v>
      </c>
      <c r="W15" s="128">
        <f t="shared" si="13"/>
        <v>6355.4451559620002</v>
      </c>
      <c r="X15" s="128">
        <f t="shared" si="14"/>
        <v>41916</v>
      </c>
      <c r="Y15" s="128">
        <f t="shared" si="15"/>
        <v>30480.475580604001</v>
      </c>
      <c r="Z15" s="128">
        <f t="shared" si="16"/>
        <v>5447.5244193959998</v>
      </c>
      <c r="AA15" s="52">
        <f t="shared" si="17"/>
        <v>35928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2.75" customHeight="1">
      <c r="A16" s="183">
        <v>103</v>
      </c>
      <c r="B16" s="46">
        <v>40330</v>
      </c>
      <c r="C16" s="68">
        <v>510</v>
      </c>
      <c r="D16" s="96">
        <f>'base(indices)'!G21</f>
        <v>1.2927981200000001</v>
      </c>
      <c r="E16" s="58">
        <f t="shared" si="0"/>
        <v>659.32704120000005</v>
      </c>
      <c r="F16" s="48">
        <v>0</v>
      </c>
      <c r="G16" s="60">
        <f t="shared" si="1"/>
        <v>0</v>
      </c>
      <c r="H16" s="61">
        <f t="shared" si="2"/>
        <v>659.32704120000005</v>
      </c>
      <c r="I16" s="141">
        <f t="shared" si="19"/>
        <v>99026.989130689995</v>
      </c>
      <c r="J16" s="104">
        <f>IF((I16-H$21+(H$21/12*7))+K16&gt;N134,N134-K16,(I16-H$21+(H$21/12*7)))</f>
        <v>50800.792634340003</v>
      </c>
      <c r="K16" s="104">
        <f t="shared" si="20"/>
        <v>9079.2073656600005</v>
      </c>
      <c r="L16" s="104">
        <f t="shared" si="3"/>
        <v>59880</v>
      </c>
      <c r="M16" s="104">
        <f t="shared" si="4"/>
        <v>48260.753002623002</v>
      </c>
      <c r="N16" s="104">
        <f t="shared" si="5"/>
        <v>8625.2469973770003</v>
      </c>
      <c r="O16" s="104">
        <f t="shared" si="6"/>
        <v>56886</v>
      </c>
      <c r="P16" s="104">
        <f t="shared" si="7"/>
        <v>45720.713370906007</v>
      </c>
      <c r="Q16" s="104">
        <f t="shared" si="8"/>
        <v>8171.286629094001</v>
      </c>
      <c r="R16" s="104">
        <f t="shared" si="18"/>
        <v>53892.000000000007</v>
      </c>
      <c r="S16" s="104">
        <f t="shared" si="9"/>
        <v>40640.634107472004</v>
      </c>
      <c r="T16" s="104">
        <f t="shared" si="10"/>
        <v>7263.3658925280006</v>
      </c>
      <c r="U16" s="104">
        <f t="shared" si="11"/>
        <v>47904.000000000007</v>
      </c>
      <c r="V16" s="104">
        <f t="shared" si="12"/>
        <v>35560.554844038001</v>
      </c>
      <c r="W16" s="104">
        <f t="shared" si="13"/>
        <v>6355.4451559620002</v>
      </c>
      <c r="X16" s="104">
        <f t="shared" si="14"/>
        <v>41916</v>
      </c>
      <c r="Y16" s="104">
        <f t="shared" si="15"/>
        <v>30480.475580604001</v>
      </c>
      <c r="Z16" s="104">
        <f t="shared" si="16"/>
        <v>5447.5244193959998</v>
      </c>
      <c r="AA16" s="66">
        <f t="shared" si="17"/>
        <v>35928</v>
      </c>
      <c r="AB16" s="36"/>
      <c r="AC16" s="36"/>
      <c r="AD16" s="36"/>
      <c r="AE16" s="36"/>
      <c r="AF16" s="36"/>
      <c r="AG16" s="37"/>
      <c r="AH16" s="36"/>
      <c r="AI16" s="36"/>
    </row>
    <row r="17" spans="1:35" ht="12.75" customHeight="1">
      <c r="A17" s="183">
        <v>102</v>
      </c>
      <c r="B17" s="46">
        <v>40360</v>
      </c>
      <c r="C17" s="68">
        <v>510</v>
      </c>
      <c r="D17" s="96">
        <f>'base(indices)'!G22</f>
        <v>1.2920371100000001</v>
      </c>
      <c r="E17" s="69">
        <f t="shared" si="0"/>
        <v>658.9389261</v>
      </c>
      <c r="F17" s="48">
        <v>0</v>
      </c>
      <c r="G17" s="70">
        <f t="shared" si="1"/>
        <v>0</v>
      </c>
      <c r="H17" s="71">
        <f t="shared" si="2"/>
        <v>658.9389261</v>
      </c>
      <c r="I17" s="140">
        <f t="shared" si="19"/>
        <v>98367.662089489997</v>
      </c>
      <c r="J17" s="128">
        <f>IF((I17-H$21+(H$21/12*6))+K17&gt;N134,N134-K17,(I17-H$21+(H$21/12*6)))</f>
        <v>50800.792634340003</v>
      </c>
      <c r="K17" s="128">
        <f t="shared" si="20"/>
        <v>9079.2073656600005</v>
      </c>
      <c r="L17" s="128">
        <f t="shared" si="3"/>
        <v>59880</v>
      </c>
      <c r="M17" s="128">
        <f t="shared" si="4"/>
        <v>48260.753002623002</v>
      </c>
      <c r="N17" s="128">
        <f t="shared" si="5"/>
        <v>8625.2469973770003</v>
      </c>
      <c r="O17" s="128">
        <f t="shared" si="6"/>
        <v>56886</v>
      </c>
      <c r="P17" s="106">
        <f t="shared" si="7"/>
        <v>45720.713370906007</v>
      </c>
      <c r="Q17" s="128">
        <f t="shared" si="8"/>
        <v>8171.286629094001</v>
      </c>
      <c r="R17" s="128">
        <f t="shared" si="18"/>
        <v>53892.000000000007</v>
      </c>
      <c r="S17" s="128">
        <f t="shared" si="9"/>
        <v>40640.634107472004</v>
      </c>
      <c r="T17" s="128">
        <f t="shared" si="10"/>
        <v>7263.3658925280006</v>
      </c>
      <c r="U17" s="128">
        <f t="shared" si="11"/>
        <v>47904.000000000007</v>
      </c>
      <c r="V17" s="128">
        <f t="shared" si="12"/>
        <v>35560.554844038001</v>
      </c>
      <c r="W17" s="128">
        <f t="shared" si="13"/>
        <v>6355.4451559620002</v>
      </c>
      <c r="X17" s="128">
        <f t="shared" si="14"/>
        <v>41916</v>
      </c>
      <c r="Y17" s="128">
        <f t="shared" si="15"/>
        <v>30480.475580604001</v>
      </c>
      <c r="Z17" s="128">
        <f t="shared" si="16"/>
        <v>5447.5244193959998</v>
      </c>
      <c r="AA17" s="52">
        <f t="shared" si="17"/>
        <v>35928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2.75" customHeight="1">
      <c r="A18" s="183">
        <v>101</v>
      </c>
      <c r="B18" s="56">
        <v>40391</v>
      </c>
      <c r="C18" s="68">
        <v>510</v>
      </c>
      <c r="D18" s="96">
        <f>'base(indices)'!G23</f>
        <v>1.29055169</v>
      </c>
      <c r="E18" s="58">
        <f t="shared" si="0"/>
        <v>658.18136190000007</v>
      </c>
      <c r="F18" s="48">
        <v>0</v>
      </c>
      <c r="G18" s="60">
        <f t="shared" si="1"/>
        <v>0</v>
      </c>
      <c r="H18" s="61">
        <f t="shared" si="2"/>
        <v>658.18136190000007</v>
      </c>
      <c r="I18" s="141">
        <f>I17-H17</f>
        <v>97708.723163389994</v>
      </c>
      <c r="J18" s="104">
        <f>IF((I18-H$21+(H$21/12*5))+K18&gt;N134,N134-K18,(I18-H$21+(H$21/12*5)))</f>
        <v>50800.792634340003</v>
      </c>
      <c r="K18" s="104">
        <f t="shared" si="20"/>
        <v>9079.2073656600005</v>
      </c>
      <c r="L18" s="104">
        <f t="shared" si="3"/>
        <v>59880</v>
      </c>
      <c r="M18" s="104">
        <f t="shared" si="4"/>
        <v>48260.753002623002</v>
      </c>
      <c r="N18" s="104">
        <f t="shared" si="5"/>
        <v>8625.2469973770003</v>
      </c>
      <c r="O18" s="104">
        <f t="shared" si="6"/>
        <v>56886</v>
      </c>
      <c r="P18" s="104">
        <f>J18*$P$9</f>
        <v>45720.713370906007</v>
      </c>
      <c r="Q18" s="104">
        <f t="shared" si="8"/>
        <v>8171.286629094001</v>
      </c>
      <c r="R18" s="104">
        <f t="shared" si="18"/>
        <v>53892.000000000007</v>
      </c>
      <c r="S18" s="104">
        <f t="shared" si="9"/>
        <v>40640.634107472004</v>
      </c>
      <c r="T18" s="104">
        <f t="shared" si="10"/>
        <v>7263.3658925280006</v>
      </c>
      <c r="U18" s="104">
        <f t="shared" si="11"/>
        <v>47904.000000000007</v>
      </c>
      <c r="V18" s="104">
        <f t="shared" si="12"/>
        <v>35560.554844038001</v>
      </c>
      <c r="W18" s="104">
        <f t="shared" si="13"/>
        <v>6355.4451559620002</v>
      </c>
      <c r="X18" s="104">
        <f t="shared" si="14"/>
        <v>41916</v>
      </c>
      <c r="Y18" s="104">
        <f t="shared" si="15"/>
        <v>30480.475580604001</v>
      </c>
      <c r="Z18" s="104">
        <f t="shared" si="16"/>
        <v>5447.5244193959998</v>
      </c>
      <c r="AA18" s="66">
        <f t="shared" si="17"/>
        <v>35928</v>
      </c>
      <c r="AB18" s="36"/>
      <c r="AC18" s="36"/>
      <c r="AD18" s="36"/>
      <c r="AE18" s="36"/>
      <c r="AF18" s="36"/>
      <c r="AG18" s="37"/>
      <c r="AH18" s="36"/>
      <c r="AI18" s="36"/>
    </row>
    <row r="19" spans="1:35" ht="12.75" customHeight="1">
      <c r="A19" s="183">
        <v>100</v>
      </c>
      <c r="B19" s="46">
        <v>40422</v>
      </c>
      <c r="C19" s="68">
        <v>510</v>
      </c>
      <c r="D19" s="96">
        <f>'base(indices)'!G24</f>
        <v>1.2893796399999999</v>
      </c>
      <c r="E19" s="69">
        <f t="shared" si="0"/>
        <v>657.58361639999998</v>
      </c>
      <c r="F19" s="48">
        <v>0</v>
      </c>
      <c r="G19" s="70">
        <f t="shared" si="1"/>
        <v>0</v>
      </c>
      <c r="H19" s="71">
        <f t="shared" si="2"/>
        <v>657.58361639999998</v>
      </c>
      <c r="I19" s="140">
        <f t="shared" si="19"/>
        <v>97050.541801489991</v>
      </c>
      <c r="J19" s="128">
        <f>IF((I19-H$21+(H$21/12*4))+K19&gt;N134,N134-K19,(I19-H$21+(H$21/12*4)))</f>
        <v>50800.792634340003</v>
      </c>
      <c r="K19" s="128">
        <f t="shared" si="20"/>
        <v>9079.2073656600005</v>
      </c>
      <c r="L19" s="128">
        <f t="shared" si="3"/>
        <v>59880</v>
      </c>
      <c r="M19" s="128">
        <f t="shared" si="4"/>
        <v>48260.753002623002</v>
      </c>
      <c r="N19" s="128">
        <f t="shared" si="5"/>
        <v>8625.2469973770003</v>
      </c>
      <c r="O19" s="128">
        <f t="shared" si="6"/>
        <v>56886</v>
      </c>
      <c r="P19" s="106">
        <f t="shared" si="7"/>
        <v>45720.713370906007</v>
      </c>
      <c r="Q19" s="128">
        <f t="shared" si="8"/>
        <v>8171.286629094001</v>
      </c>
      <c r="R19" s="128">
        <f t="shared" si="18"/>
        <v>53892.000000000007</v>
      </c>
      <c r="S19" s="128">
        <f t="shared" si="9"/>
        <v>40640.634107472004</v>
      </c>
      <c r="T19" s="128">
        <f t="shared" si="10"/>
        <v>7263.3658925280006</v>
      </c>
      <c r="U19" s="128">
        <f t="shared" si="11"/>
        <v>47904.000000000007</v>
      </c>
      <c r="V19" s="128">
        <f t="shared" si="12"/>
        <v>35560.554844038001</v>
      </c>
      <c r="W19" s="128">
        <f t="shared" si="13"/>
        <v>6355.4451559620002</v>
      </c>
      <c r="X19" s="128">
        <f t="shared" si="14"/>
        <v>41916</v>
      </c>
      <c r="Y19" s="128">
        <f t="shared" si="15"/>
        <v>30480.475580604001</v>
      </c>
      <c r="Z19" s="128">
        <f t="shared" si="16"/>
        <v>5447.5244193959998</v>
      </c>
      <c r="AA19" s="52">
        <f t="shared" si="17"/>
        <v>35928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2.75" customHeight="1">
      <c r="A20" s="183">
        <v>99</v>
      </c>
      <c r="B20" s="46">
        <v>40452</v>
      </c>
      <c r="C20" s="68">
        <v>510</v>
      </c>
      <c r="D20" s="96">
        <f>'base(indices)'!G25</f>
        <v>1.2884751299999999</v>
      </c>
      <c r="E20" s="58">
        <f t="shared" si="0"/>
        <v>657.12231629999997</v>
      </c>
      <c r="F20" s="48">
        <v>0</v>
      </c>
      <c r="G20" s="60">
        <f t="shared" si="1"/>
        <v>0</v>
      </c>
      <c r="H20" s="61">
        <f t="shared" si="2"/>
        <v>657.12231629999997</v>
      </c>
      <c r="I20" s="141">
        <f t="shared" si="19"/>
        <v>96392.958185089985</v>
      </c>
      <c r="J20" s="104">
        <f>IF((I20-H$21+(H$21/12*3))+K20&gt;N134,N134-K20,(I20-H$21+(H$21/12*3)))</f>
        <v>50800.792634340003</v>
      </c>
      <c r="K20" s="104">
        <f t="shared" si="20"/>
        <v>9079.2073656600005</v>
      </c>
      <c r="L20" s="104">
        <f t="shared" si="3"/>
        <v>59880</v>
      </c>
      <c r="M20" s="104">
        <f t="shared" si="4"/>
        <v>48260.753002623002</v>
      </c>
      <c r="N20" s="104">
        <f t="shared" si="5"/>
        <v>8625.2469973770003</v>
      </c>
      <c r="O20" s="104">
        <f t="shared" si="6"/>
        <v>56886</v>
      </c>
      <c r="P20" s="104">
        <f t="shared" si="7"/>
        <v>45720.713370906007</v>
      </c>
      <c r="Q20" s="104">
        <f t="shared" si="8"/>
        <v>8171.286629094001</v>
      </c>
      <c r="R20" s="104">
        <f t="shared" si="18"/>
        <v>53892.000000000007</v>
      </c>
      <c r="S20" s="104">
        <f t="shared" si="9"/>
        <v>40640.634107472004</v>
      </c>
      <c r="T20" s="104">
        <f t="shared" si="10"/>
        <v>7263.3658925280006</v>
      </c>
      <c r="U20" s="104">
        <f t="shared" si="11"/>
        <v>47904.000000000007</v>
      </c>
      <c r="V20" s="104">
        <f t="shared" si="12"/>
        <v>35560.554844038001</v>
      </c>
      <c r="W20" s="104">
        <f t="shared" si="13"/>
        <v>6355.4451559620002</v>
      </c>
      <c r="X20" s="104">
        <f t="shared" si="14"/>
        <v>41916</v>
      </c>
      <c r="Y20" s="104">
        <f t="shared" si="15"/>
        <v>30480.475580604001</v>
      </c>
      <c r="Z20" s="104">
        <f t="shared" si="16"/>
        <v>5447.5244193959998</v>
      </c>
      <c r="AA20" s="66">
        <f t="shared" si="17"/>
        <v>35928</v>
      </c>
      <c r="AB20" s="36"/>
      <c r="AC20" s="36"/>
      <c r="AD20" s="36"/>
      <c r="AE20" s="36"/>
      <c r="AF20" s="36"/>
      <c r="AG20" s="37"/>
      <c r="AH20" s="36"/>
      <c r="AI20" s="36"/>
    </row>
    <row r="21" spans="1:35" ht="12.75" customHeight="1">
      <c r="A21" s="183">
        <v>98</v>
      </c>
      <c r="B21" s="56">
        <v>40483</v>
      </c>
      <c r="C21" s="68">
        <v>510</v>
      </c>
      <c r="D21" s="96">
        <f>'base(indices)'!G26</f>
        <v>1.2878672600000001</v>
      </c>
      <c r="E21" s="69">
        <f t="shared" si="0"/>
        <v>656.81230260000007</v>
      </c>
      <c r="F21" s="48">
        <v>0</v>
      </c>
      <c r="G21" s="70">
        <f t="shared" si="1"/>
        <v>0</v>
      </c>
      <c r="H21" s="71">
        <f t="shared" si="2"/>
        <v>656.81230260000007</v>
      </c>
      <c r="I21" s="140">
        <f t="shared" si="19"/>
        <v>95735.835868789989</v>
      </c>
      <c r="J21" s="128">
        <f>IF((I21-H$21+(H$21/12*2))+K21&gt;N134,N134-K21,(I21-H$21+(H$21/12*2)))</f>
        <v>50800.792634340003</v>
      </c>
      <c r="K21" s="128">
        <f t="shared" si="20"/>
        <v>9079.2073656600005</v>
      </c>
      <c r="L21" s="128">
        <f>J21+K21</f>
        <v>59880</v>
      </c>
      <c r="M21" s="128">
        <f>J21*M$9</f>
        <v>48260.753002623002</v>
      </c>
      <c r="N21" s="128">
        <f>K21*M$9</f>
        <v>8625.2469973770003</v>
      </c>
      <c r="O21" s="128">
        <f>M21+N21</f>
        <v>56886</v>
      </c>
      <c r="P21" s="106">
        <f t="shared" si="7"/>
        <v>45720.713370906007</v>
      </c>
      <c r="Q21" s="128">
        <f t="shared" si="8"/>
        <v>8171.286629094001</v>
      </c>
      <c r="R21" s="128">
        <f t="shared" si="18"/>
        <v>53892.000000000007</v>
      </c>
      <c r="S21" s="128">
        <f t="shared" si="9"/>
        <v>40640.634107472004</v>
      </c>
      <c r="T21" s="128">
        <f t="shared" si="10"/>
        <v>7263.3658925280006</v>
      </c>
      <c r="U21" s="128">
        <f t="shared" si="11"/>
        <v>47904.000000000007</v>
      </c>
      <c r="V21" s="128">
        <f t="shared" si="12"/>
        <v>35560.554844038001</v>
      </c>
      <c r="W21" s="128">
        <f t="shared" si="13"/>
        <v>6355.4451559620002</v>
      </c>
      <c r="X21" s="128">
        <f t="shared" si="14"/>
        <v>41916</v>
      </c>
      <c r="Y21" s="128">
        <f t="shared" si="15"/>
        <v>30480.475580604001</v>
      </c>
      <c r="Z21" s="128">
        <f t="shared" si="16"/>
        <v>5447.5244193959998</v>
      </c>
      <c r="AA21" s="52">
        <f t="shared" si="17"/>
        <v>35928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2.75" customHeight="1">
      <c r="A22" s="183">
        <v>97</v>
      </c>
      <c r="B22" s="46">
        <v>40513</v>
      </c>
      <c r="C22" s="68">
        <v>1020</v>
      </c>
      <c r="D22" s="96">
        <f>'base(indices)'!G27</f>
        <v>1.2874346800000001</v>
      </c>
      <c r="E22" s="58">
        <f t="shared" si="0"/>
        <v>1313.1833736000001</v>
      </c>
      <c r="F22" s="48">
        <v>0</v>
      </c>
      <c r="G22" s="60">
        <f t="shared" si="1"/>
        <v>0</v>
      </c>
      <c r="H22" s="61">
        <f t="shared" si="2"/>
        <v>1313.1833736000001</v>
      </c>
      <c r="I22" s="141">
        <f>I21-H21</f>
        <v>95079.023566189993</v>
      </c>
      <c r="J22" s="104">
        <f>IF((I22-H$21+(H21/12*1))+K22&gt;N134,N134-K22,(I22-H$21+(H$21/12*1)))</f>
        <v>50800.792634340003</v>
      </c>
      <c r="K22" s="104">
        <f t="shared" si="20"/>
        <v>9079.2073656600005</v>
      </c>
      <c r="L22" s="104">
        <f>J22+K22</f>
        <v>59880</v>
      </c>
      <c r="M22" s="104">
        <f>J22*M$9</f>
        <v>48260.753002623002</v>
      </c>
      <c r="N22" s="104">
        <f t="shared" ref="N22:N85" si="21">K22*M$9</f>
        <v>8625.2469973770003</v>
      </c>
      <c r="O22" s="104">
        <f t="shared" ref="O22:O85" si="22">M22+N22</f>
        <v>56886</v>
      </c>
      <c r="P22" s="104">
        <f t="shared" si="7"/>
        <v>45720.713370906007</v>
      </c>
      <c r="Q22" s="104">
        <f t="shared" si="8"/>
        <v>8171.286629094001</v>
      </c>
      <c r="R22" s="104">
        <f t="shared" si="18"/>
        <v>53892.000000000007</v>
      </c>
      <c r="S22" s="104">
        <f t="shared" si="9"/>
        <v>40640.634107472004</v>
      </c>
      <c r="T22" s="104">
        <f t="shared" si="10"/>
        <v>7263.3658925280006</v>
      </c>
      <c r="U22" s="104">
        <f t="shared" si="11"/>
        <v>47904.000000000007</v>
      </c>
      <c r="V22" s="104">
        <f t="shared" si="12"/>
        <v>35560.554844038001</v>
      </c>
      <c r="W22" s="104">
        <f t="shared" si="13"/>
        <v>6355.4451559620002</v>
      </c>
      <c r="X22" s="104">
        <f t="shared" si="14"/>
        <v>41916</v>
      </c>
      <c r="Y22" s="104">
        <f t="shared" si="15"/>
        <v>30480.475580604001</v>
      </c>
      <c r="Z22" s="104">
        <f t="shared" si="16"/>
        <v>5447.5244193959998</v>
      </c>
      <c r="AA22" s="66">
        <f t="shared" si="17"/>
        <v>35928</v>
      </c>
      <c r="AB22" s="36"/>
      <c r="AC22" s="36"/>
      <c r="AD22" s="36"/>
      <c r="AE22" s="36"/>
      <c r="AF22" s="36"/>
      <c r="AG22" s="37"/>
      <c r="AH22" s="36"/>
      <c r="AI22" s="36"/>
    </row>
    <row r="23" spans="1:35" ht="14.25" customHeight="1">
      <c r="A23" s="183">
        <v>96</v>
      </c>
      <c r="B23" s="46">
        <v>40544</v>
      </c>
      <c r="C23" s="68">
        <v>540</v>
      </c>
      <c r="D23" s="96">
        <f>'base(indices)'!G28</f>
        <v>1.28562709</v>
      </c>
      <c r="E23" s="69">
        <f t="shared" si="0"/>
        <v>694.23862859999997</v>
      </c>
      <c r="F23" s="48">
        <v>0</v>
      </c>
      <c r="G23" s="70">
        <f t="shared" si="1"/>
        <v>0</v>
      </c>
      <c r="H23" s="71">
        <f t="shared" si="2"/>
        <v>694.23862859999997</v>
      </c>
      <c r="I23" s="140">
        <f t="shared" si="19"/>
        <v>93765.840192589996</v>
      </c>
      <c r="J23" s="128">
        <f>IF((I23-H$33+(H$33/12*12))+K23&gt;N134,N134-K23,(I23-H$33+(H$33/12*12)))</f>
        <v>50800.792634340003</v>
      </c>
      <c r="K23" s="128">
        <f t="shared" si="20"/>
        <v>9079.2073656600005</v>
      </c>
      <c r="L23" s="128">
        <f t="shared" ref="L23:L86" si="23">J23+K23</f>
        <v>59880</v>
      </c>
      <c r="M23" s="128">
        <f t="shared" ref="M23:M86" si="24">J23*M$9</f>
        <v>48260.753002623002</v>
      </c>
      <c r="N23" s="128">
        <f t="shared" si="21"/>
        <v>8625.2469973770003</v>
      </c>
      <c r="O23" s="128">
        <f t="shared" si="22"/>
        <v>56886</v>
      </c>
      <c r="P23" s="106">
        <f>J23*$P$9</f>
        <v>45720.713370906007</v>
      </c>
      <c r="Q23" s="128">
        <f t="shared" si="8"/>
        <v>8171.286629094001</v>
      </c>
      <c r="R23" s="128">
        <f t="shared" si="18"/>
        <v>53892.000000000007</v>
      </c>
      <c r="S23" s="128">
        <f t="shared" si="9"/>
        <v>40640.634107472004</v>
      </c>
      <c r="T23" s="128">
        <f t="shared" si="10"/>
        <v>7263.3658925280006</v>
      </c>
      <c r="U23" s="128">
        <f t="shared" si="11"/>
        <v>47904.000000000007</v>
      </c>
      <c r="V23" s="128">
        <f t="shared" si="12"/>
        <v>35560.554844038001</v>
      </c>
      <c r="W23" s="128">
        <f t="shared" si="13"/>
        <v>6355.4451559620002</v>
      </c>
      <c r="X23" s="128">
        <f t="shared" si="14"/>
        <v>41916</v>
      </c>
      <c r="Y23" s="128">
        <f t="shared" si="15"/>
        <v>30480.475580604001</v>
      </c>
      <c r="Z23" s="128">
        <f t="shared" si="16"/>
        <v>5447.5244193959998</v>
      </c>
      <c r="AA23" s="52">
        <f t="shared" si="17"/>
        <v>35928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4.25" customHeight="1">
      <c r="A24" s="183">
        <v>95</v>
      </c>
      <c r="B24" s="56">
        <v>40575</v>
      </c>
      <c r="C24" s="68">
        <v>540</v>
      </c>
      <c r="D24" s="96">
        <f>'base(indices)'!G29</f>
        <v>1.2847085199999999</v>
      </c>
      <c r="E24" s="58">
        <f t="shared" si="0"/>
        <v>693.74260079999999</v>
      </c>
      <c r="F24" s="48">
        <v>0</v>
      </c>
      <c r="G24" s="60">
        <f t="shared" si="1"/>
        <v>0</v>
      </c>
      <c r="H24" s="61">
        <f t="shared" si="2"/>
        <v>693.74260079999999</v>
      </c>
      <c r="I24" s="141">
        <f t="shared" si="19"/>
        <v>93071.60156399</v>
      </c>
      <c r="J24" s="104">
        <f>IF((I24-H$33+(H$33/12*11))+K24&gt;N134,N134-K24,(I24-H$33+(H$33/12*11)))</f>
        <v>50800.792634340003</v>
      </c>
      <c r="K24" s="104">
        <f t="shared" si="20"/>
        <v>9079.2073656600005</v>
      </c>
      <c r="L24" s="104">
        <f t="shared" si="23"/>
        <v>59880</v>
      </c>
      <c r="M24" s="104">
        <f t="shared" si="24"/>
        <v>48260.753002623002</v>
      </c>
      <c r="N24" s="104">
        <f t="shared" si="21"/>
        <v>8625.2469973770003</v>
      </c>
      <c r="O24" s="104">
        <f t="shared" si="22"/>
        <v>56886</v>
      </c>
      <c r="P24" s="104">
        <f t="shared" si="7"/>
        <v>45720.713370906007</v>
      </c>
      <c r="Q24" s="104">
        <f t="shared" si="8"/>
        <v>8171.286629094001</v>
      </c>
      <c r="R24" s="104">
        <f t="shared" si="18"/>
        <v>53892.000000000007</v>
      </c>
      <c r="S24" s="104">
        <f t="shared" si="9"/>
        <v>40640.634107472004</v>
      </c>
      <c r="T24" s="104">
        <f t="shared" si="10"/>
        <v>7263.3658925280006</v>
      </c>
      <c r="U24" s="104">
        <f t="shared" si="11"/>
        <v>47904.000000000007</v>
      </c>
      <c r="V24" s="104">
        <f t="shared" si="12"/>
        <v>35560.554844038001</v>
      </c>
      <c r="W24" s="104">
        <f t="shared" si="13"/>
        <v>6355.4451559620002</v>
      </c>
      <c r="X24" s="104">
        <f t="shared" si="14"/>
        <v>41916</v>
      </c>
      <c r="Y24" s="104">
        <f t="shared" si="15"/>
        <v>30480.475580604001</v>
      </c>
      <c r="Z24" s="104">
        <f t="shared" si="16"/>
        <v>5447.5244193959998</v>
      </c>
      <c r="AA24" s="66">
        <f t="shared" si="17"/>
        <v>35928</v>
      </c>
      <c r="AB24" s="36"/>
      <c r="AC24" s="36"/>
      <c r="AD24" s="36"/>
      <c r="AE24" s="36"/>
      <c r="AF24" s="36"/>
      <c r="AG24" s="37"/>
      <c r="AH24" s="36"/>
      <c r="AI24" s="36"/>
    </row>
    <row r="25" spans="1:35" ht="14.25" customHeight="1">
      <c r="A25" s="183">
        <v>94</v>
      </c>
      <c r="B25" s="46">
        <v>40603</v>
      </c>
      <c r="C25" s="68">
        <v>545</v>
      </c>
      <c r="D25" s="96">
        <f>'base(indices)'!G30</f>
        <v>1.2840356900000001</v>
      </c>
      <c r="E25" s="69">
        <f t="shared" si="0"/>
        <v>699.79945105000002</v>
      </c>
      <c r="F25" s="48">
        <v>0</v>
      </c>
      <c r="G25" s="70">
        <f t="shared" si="1"/>
        <v>0</v>
      </c>
      <c r="H25" s="71">
        <f t="shared" si="2"/>
        <v>699.79945105000002</v>
      </c>
      <c r="I25" s="140">
        <f t="shared" si="19"/>
        <v>92377.858963189996</v>
      </c>
      <c r="J25" s="128">
        <f>IF((I25-H$33+(H$33/12*10))+K25&gt;N134,N134-K25,(I25-H$33+(H$33/12*10)))</f>
        <v>50800.792634340003</v>
      </c>
      <c r="K25" s="128">
        <f t="shared" si="20"/>
        <v>9079.2073656600005</v>
      </c>
      <c r="L25" s="128">
        <f t="shared" si="23"/>
        <v>59880</v>
      </c>
      <c r="M25" s="128">
        <f t="shared" si="24"/>
        <v>48260.753002623002</v>
      </c>
      <c r="N25" s="128">
        <f t="shared" si="21"/>
        <v>8625.2469973770003</v>
      </c>
      <c r="O25" s="128">
        <f t="shared" si="22"/>
        <v>56886</v>
      </c>
      <c r="P25" s="106">
        <f t="shared" si="7"/>
        <v>45720.713370906007</v>
      </c>
      <c r="Q25" s="128">
        <f t="shared" si="8"/>
        <v>8171.286629094001</v>
      </c>
      <c r="R25" s="128">
        <f t="shared" si="18"/>
        <v>53892.000000000007</v>
      </c>
      <c r="S25" s="128">
        <f t="shared" si="9"/>
        <v>40640.634107472004</v>
      </c>
      <c r="T25" s="128">
        <f t="shared" si="10"/>
        <v>7263.3658925280006</v>
      </c>
      <c r="U25" s="128">
        <f t="shared" si="11"/>
        <v>47904.000000000007</v>
      </c>
      <c r="V25" s="128">
        <f t="shared" si="12"/>
        <v>35560.554844038001</v>
      </c>
      <c r="W25" s="128">
        <f t="shared" si="13"/>
        <v>6355.4451559620002</v>
      </c>
      <c r="X25" s="128">
        <f t="shared" si="14"/>
        <v>41916</v>
      </c>
      <c r="Y25" s="128">
        <f t="shared" si="15"/>
        <v>30480.475580604001</v>
      </c>
      <c r="Z25" s="128">
        <f t="shared" si="16"/>
        <v>5447.5244193959998</v>
      </c>
      <c r="AA25" s="52">
        <f t="shared" si="17"/>
        <v>35928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4.25" customHeight="1">
      <c r="A26" s="183">
        <v>93</v>
      </c>
      <c r="B26" s="46">
        <v>40634</v>
      </c>
      <c r="C26" s="68">
        <v>545</v>
      </c>
      <c r="D26" s="96">
        <f>'base(indices)'!G31</f>
        <v>1.28248132</v>
      </c>
      <c r="E26" s="58">
        <f t="shared" si="0"/>
        <v>698.95231939999996</v>
      </c>
      <c r="F26" s="48">
        <v>0</v>
      </c>
      <c r="G26" s="60">
        <f t="shared" si="1"/>
        <v>0</v>
      </c>
      <c r="H26" s="61">
        <f t="shared" si="2"/>
        <v>698.95231939999996</v>
      </c>
      <c r="I26" s="141">
        <f t="shared" si="19"/>
        <v>91678.059512139997</v>
      </c>
      <c r="J26" s="104">
        <f>IF((I26-H$33+(H$33/12*9))+K26&gt;N134,N134-K26,(I26-H$33+(H$33/12*9)))</f>
        <v>50800.792634340003</v>
      </c>
      <c r="K26" s="104">
        <f t="shared" si="20"/>
        <v>9079.2073656600005</v>
      </c>
      <c r="L26" s="104">
        <f t="shared" si="23"/>
        <v>59880</v>
      </c>
      <c r="M26" s="104">
        <f t="shared" si="24"/>
        <v>48260.753002623002</v>
      </c>
      <c r="N26" s="104">
        <f t="shared" si="21"/>
        <v>8625.2469973770003</v>
      </c>
      <c r="O26" s="104">
        <f t="shared" si="22"/>
        <v>56886</v>
      </c>
      <c r="P26" s="104">
        <f t="shared" si="7"/>
        <v>45720.713370906007</v>
      </c>
      <c r="Q26" s="104">
        <f t="shared" si="8"/>
        <v>8171.286629094001</v>
      </c>
      <c r="R26" s="104">
        <f t="shared" si="18"/>
        <v>53892.000000000007</v>
      </c>
      <c r="S26" s="104">
        <f t="shared" si="9"/>
        <v>40640.634107472004</v>
      </c>
      <c r="T26" s="104">
        <f t="shared" si="10"/>
        <v>7263.3658925280006</v>
      </c>
      <c r="U26" s="104">
        <f t="shared" si="11"/>
        <v>47904.000000000007</v>
      </c>
      <c r="V26" s="104">
        <f t="shared" si="12"/>
        <v>35560.554844038001</v>
      </c>
      <c r="W26" s="104">
        <f t="shared" si="13"/>
        <v>6355.4451559620002</v>
      </c>
      <c r="X26" s="104">
        <f t="shared" si="14"/>
        <v>41916</v>
      </c>
      <c r="Y26" s="104">
        <f t="shared" si="15"/>
        <v>30480.475580604001</v>
      </c>
      <c r="Z26" s="104">
        <f t="shared" si="16"/>
        <v>5447.5244193959998</v>
      </c>
      <c r="AA26" s="66">
        <f t="shared" si="17"/>
        <v>35928</v>
      </c>
      <c r="AB26" s="36"/>
      <c r="AC26" s="36"/>
      <c r="AD26" s="36"/>
      <c r="AE26" s="36"/>
      <c r="AF26" s="36"/>
      <c r="AG26" s="37"/>
      <c r="AH26" s="36"/>
      <c r="AI26" s="36"/>
    </row>
    <row r="27" spans="1:35" ht="14.25" customHeight="1">
      <c r="A27" s="183">
        <v>92</v>
      </c>
      <c r="B27" s="56">
        <v>40664</v>
      </c>
      <c r="C27" s="68">
        <v>545</v>
      </c>
      <c r="D27" s="96">
        <f>'base(indices)'!G32</f>
        <v>1.28200826</v>
      </c>
      <c r="E27" s="69">
        <f t="shared" si="0"/>
        <v>698.69450170000005</v>
      </c>
      <c r="F27" s="48">
        <v>0</v>
      </c>
      <c r="G27" s="70">
        <f t="shared" si="1"/>
        <v>0</v>
      </c>
      <c r="H27" s="71">
        <f t="shared" si="2"/>
        <v>698.69450170000005</v>
      </c>
      <c r="I27" s="140">
        <f t="shared" si="19"/>
        <v>90979.10719273999</v>
      </c>
      <c r="J27" s="128">
        <f>IF((I27-H$33+(H$33/12*8))+K27&gt;N134,N134-K27,(I27-H$33+(H$33/12*8)))</f>
        <v>50800.792634340003</v>
      </c>
      <c r="K27" s="128">
        <f t="shared" si="20"/>
        <v>9079.2073656600005</v>
      </c>
      <c r="L27" s="128">
        <f t="shared" si="23"/>
        <v>59880</v>
      </c>
      <c r="M27" s="128">
        <f t="shared" si="24"/>
        <v>48260.753002623002</v>
      </c>
      <c r="N27" s="128">
        <f t="shared" si="21"/>
        <v>8625.2469973770003</v>
      </c>
      <c r="O27" s="128">
        <f t="shared" si="22"/>
        <v>56886</v>
      </c>
      <c r="P27" s="106">
        <f t="shared" si="7"/>
        <v>45720.713370906007</v>
      </c>
      <c r="Q27" s="128">
        <f t="shared" si="8"/>
        <v>8171.286629094001</v>
      </c>
      <c r="R27" s="128">
        <f t="shared" si="18"/>
        <v>53892.000000000007</v>
      </c>
      <c r="S27" s="128">
        <f t="shared" si="9"/>
        <v>40640.634107472004</v>
      </c>
      <c r="T27" s="128">
        <f t="shared" si="10"/>
        <v>7263.3658925280006</v>
      </c>
      <c r="U27" s="128">
        <f t="shared" si="11"/>
        <v>47904.000000000007</v>
      </c>
      <c r="V27" s="128">
        <f t="shared" si="12"/>
        <v>35560.554844038001</v>
      </c>
      <c r="W27" s="128">
        <f t="shared" si="13"/>
        <v>6355.4451559620002</v>
      </c>
      <c r="X27" s="128">
        <f t="shared" si="14"/>
        <v>41916</v>
      </c>
      <c r="Y27" s="128">
        <f t="shared" si="15"/>
        <v>30480.475580604001</v>
      </c>
      <c r="Z27" s="128">
        <f t="shared" si="16"/>
        <v>5447.5244193959998</v>
      </c>
      <c r="AA27" s="52">
        <f t="shared" si="17"/>
        <v>35928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4.25" customHeight="1">
      <c r="A28" s="183">
        <v>91</v>
      </c>
      <c r="B28" s="46">
        <v>40695</v>
      </c>
      <c r="C28" s="68">
        <v>545</v>
      </c>
      <c r="D28" s="96">
        <f>'base(indices)'!G33</f>
        <v>1.27999866</v>
      </c>
      <c r="E28" s="58">
        <f t="shared" si="0"/>
        <v>697.59926969999992</v>
      </c>
      <c r="F28" s="48">
        <v>0</v>
      </c>
      <c r="G28" s="60">
        <f t="shared" si="1"/>
        <v>0</v>
      </c>
      <c r="H28" s="61">
        <f t="shared" si="2"/>
        <v>697.59926969999992</v>
      </c>
      <c r="I28" s="141">
        <f t="shared" si="19"/>
        <v>90280.412691039994</v>
      </c>
      <c r="J28" s="104">
        <f>IF((I28-H$33+(H$33/12*7))+K28&gt;N134,N134-K28,(I28-H$33+(H$33/12*7)))</f>
        <v>50800.792634340003</v>
      </c>
      <c r="K28" s="104">
        <f t="shared" si="20"/>
        <v>9079.2073656600005</v>
      </c>
      <c r="L28" s="104">
        <f t="shared" si="23"/>
        <v>59880</v>
      </c>
      <c r="M28" s="104">
        <f t="shared" si="24"/>
        <v>48260.753002623002</v>
      </c>
      <c r="N28" s="104">
        <f t="shared" si="21"/>
        <v>8625.2469973770003</v>
      </c>
      <c r="O28" s="104">
        <f t="shared" si="22"/>
        <v>56886</v>
      </c>
      <c r="P28" s="104">
        <f t="shared" si="7"/>
        <v>45720.713370906007</v>
      </c>
      <c r="Q28" s="104">
        <f t="shared" si="8"/>
        <v>8171.286629094001</v>
      </c>
      <c r="R28" s="104">
        <f t="shared" si="18"/>
        <v>53892.000000000007</v>
      </c>
      <c r="S28" s="104">
        <f t="shared" si="9"/>
        <v>40640.634107472004</v>
      </c>
      <c r="T28" s="104">
        <f t="shared" si="10"/>
        <v>7263.3658925280006</v>
      </c>
      <c r="U28" s="104">
        <f t="shared" si="11"/>
        <v>47904.000000000007</v>
      </c>
      <c r="V28" s="104">
        <f t="shared" si="12"/>
        <v>35560.554844038001</v>
      </c>
      <c r="W28" s="104">
        <f t="shared" si="13"/>
        <v>6355.4451559620002</v>
      </c>
      <c r="X28" s="104">
        <f t="shared" si="14"/>
        <v>41916</v>
      </c>
      <c r="Y28" s="104">
        <f t="shared" si="15"/>
        <v>30480.475580604001</v>
      </c>
      <c r="Z28" s="104">
        <f t="shared" si="16"/>
        <v>5447.5244193959998</v>
      </c>
      <c r="AA28" s="66">
        <f t="shared" si="17"/>
        <v>35928</v>
      </c>
      <c r="AB28" s="36"/>
      <c r="AC28" s="36"/>
      <c r="AD28" s="36"/>
      <c r="AE28" s="36"/>
      <c r="AF28" s="36"/>
      <c r="AG28" s="37"/>
      <c r="AH28" s="36"/>
      <c r="AI28" s="36"/>
    </row>
    <row r="29" spans="1:35" ht="14.25" customHeight="1">
      <c r="A29" s="183">
        <v>90</v>
      </c>
      <c r="B29" s="46">
        <v>40725</v>
      </c>
      <c r="C29" s="68">
        <v>545</v>
      </c>
      <c r="D29" s="96">
        <f>'base(indices)'!G34</f>
        <v>1.2785743300000001</v>
      </c>
      <c r="E29" s="69">
        <f>C29*D29</f>
        <v>696.82300985000006</v>
      </c>
      <c r="F29" s="48">
        <v>0</v>
      </c>
      <c r="G29" s="70">
        <f t="shared" si="1"/>
        <v>0</v>
      </c>
      <c r="H29" s="71">
        <f t="shared" si="2"/>
        <v>696.82300985000006</v>
      </c>
      <c r="I29" s="140">
        <f t="shared" si="19"/>
        <v>89582.81342133999</v>
      </c>
      <c r="J29" s="128">
        <f>IF((I29-H$33+(H$33/12*6))+K29&gt;N134,N134-K29,(I29-H$33+(H$33/12*6)))</f>
        <v>50800.792634340003</v>
      </c>
      <c r="K29" s="128">
        <f t="shared" si="20"/>
        <v>9079.2073656600005</v>
      </c>
      <c r="L29" s="128">
        <f t="shared" si="23"/>
        <v>59880</v>
      </c>
      <c r="M29" s="128">
        <f t="shared" si="24"/>
        <v>48260.753002623002</v>
      </c>
      <c r="N29" s="128">
        <f t="shared" si="21"/>
        <v>8625.2469973770003</v>
      </c>
      <c r="O29" s="128">
        <f t="shared" si="22"/>
        <v>56886</v>
      </c>
      <c r="P29" s="106">
        <f t="shared" si="7"/>
        <v>45720.713370906007</v>
      </c>
      <c r="Q29" s="128">
        <f t="shared" si="8"/>
        <v>8171.286629094001</v>
      </c>
      <c r="R29" s="128">
        <f t="shared" si="18"/>
        <v>53892.000000000007</v>
      </c>
      <c r="S29" s="128">
        <f t="shared" si="9"/>
        <v>40640.634107472004</v>
      </c>
      <c r="T29" s="128">
        <f t="shared" si="10"/>
        <v>7263.3658925280006</v>
      </c>
      <c r="U29" s="128">
        <f t="shared" si="11"/>
        <v>47904.000000000007</v>
      </c>
      <c r="V29" s="128">
        <f t="shared" si="12"/>
        <v>35560.554844038001</v>
      </c>
      <c r="W29" s="128">
        <f t="shared" si="13"/>
        <v>6355.4451559620002</v>
      </c>
      <c r="X29" s="128">
        <f t="shared" si="14"/>
        <v>41916</v>
      </c>
      <c r="Y29" s="128">
        <f t="shared" si="15"/>
        <v>30480.475580604001</v>
      </c>
      <c r="Z29" s="128">
        <f t="shared" si="16"/>
        <v>5447.5244193959998</v>
      </c>
      <c r="AA29" s="52">
        <f t="shared" si="17"/>
        <v>35928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4.25" customHeight="1">
      <c r="A30" s="183">
        <v>89</v>
      </c>
      <c r="B30" s="56">
        <v>40756</v>
      </c>
      <c r="C30" s="68">
        <v>545</v>
      </c>
      <c r="D30" s="96">
        <f>'base(indices)'!G35</f>
        <v>1.2770048899999999</v>
      </c>
      <c r="E30" s="58">
        <f t="shared" si="0"/>
        <v>695.96766504999994</v>
      </c>
      <c r="F30" s="48">
        <v>0</v>
      </c>
      <c r="G30" s="60">
        <f t="shared" si="1"/>
        <v>0</v>
      </c>
      <c r="H30" s="61">
        <f t="shared" si="2"/>
        <v>695.96766504999994</v>
      </c>
      <c r="I30" s="141">
        <f t="shared" si="19"/>
        <v>88885.990411489984</v>
      </c>
      <c r="J30" s="104">
        <f>IF((I30-H$33+(H$33/12*5))+K30&gt;N134,N134-K30,(I30-H$33+(H$33/12*5)))</f>
        <v>50800.792634340003</v>
      </c>
      <c r="K30" s="104">
        <f t="shared" si="20"/>
        <v>9079.2073656600005</v>
      </c>
      <c r="L30" s="104">
        <f t="shared" si="23"/>
        <v>59880</v>
      </c>
      <c r="M30" s="104">
        <f t="shared" si="24"/>
        <v>48260.753002623002</v>
      </c>
      <c r="N30" s="104">
        <f t="shared" si="21"/>
        <v>8625.2469973770003</v>
      </c>
      <c r="O30" s="104">
        <f t="shared" si="22"/>
        <v>56886</v>
      </c>
      <c r="P30" s="104">
        <f>J30*$P$9</f>
        <v>45720.713370906007</v>
      </c>
      <c r="Q30" s="104">
        <f t="shared" si="8"/>
        <v>8171.286629094001</v>
      </c>
      <c r="R30" s="104">
        <f t="shared" si="18"/>
        <v>53892.000000000007</v>
      </c>
      <c r="S30" s="104">
        <f t="shared" si="9"/>
        <v>40640.634107472004</v>
      </c>
      <c r="T30" s="104">
        <f t="shared" si="10"/>
        <v>7263.3658925280006</v>
      </c>
      <c r="U30" s="104">
        <f t="shared" si="11"/>
        <v>47904.000000000007</v>
      </c>
      <c r="V30" s="104">
        <f t="shared" si="12"/>
        <v>35560.554844038001</v>
      </c>
      <c r="W30" s="104">
        <f t="shared" si="13"/>
        <v>6355.4451559620002</v>
      </c>
      <c r="X30" s="104">
        <f t="shared" si="14"/>
        <v>41916</v>
      </c>
      <c r="Y30" s="104">
        <f t="shared" si="15"/>
        <v>30480.475580604001</v>
      </c>
      <c r="Z30" s="104">
        <f t="shared" si="16"/>
        <v>5447.5244193959998</v>
      </c>
      <c r="AA30" s="66">
        <f t="shared" si="17"/>
        <v>35928</v>
      </c>
      <c r="AB30" s="36"/>
      <c r="AC30" s="36"/>
      <c r="AD30" s="36"/>
      <c r="AE30" s="36"/>
      <c r="AF30" s="36"/>
      <c r="AG30" s="37"/>
      <c r="AH30" s="36"/>
      <c r="AI30" s="36"/>
    </row>
    <row r="31" spans="1:35" ht="14.25" customHeight="1">
      <c r="A31" s="183">
        <v>88</v>
      </c>
      <c r="B31" s="46">
        <v>40787</v>
      </c>
      <c r="C31" s="68">
        <v>545</v>
      </c>
      <c r="D31" s="96">
        <f>'base(indices)'!G36</f>
        <v>1.2743593200000001</v>
      </c>
      <c r="E31" s="69">
        <f t="shared" si="0"/>
        <v>694.52582940000002</v>
      </c>
      <c r="F31" s="48">
        <v>0</v>
      </c>
      <c r="G31" s="70">
        <f t="shared" si="1"/>
        <v>0</v>
      </c>
      <c r="H31" s="71">
        <f t="shared" si="2"/>
        <v>694.52582940000002</v>
      </c>
      <c r="I31" s="140">
        <f t="shared" si="19"/>
        <v>88190.02274643998</v>
      </c>
      <c r="J31" s="128">
        <f>IF((I31-H$33+(H$33/12*4))+K31&gt;N134,N134-K31,(I31-H$33+(H$33/12*4)))</f>
        <v>50800.792634340003</v>
      </c>
      <c r="K31" s="128">
        <f t="shared" si="20"/>
        <v>9079.2073656600005</v>
      </c>
      <c r="L31" s="128">
        <f t="shared" si="23"/>
        <v>59880</v>
      </c>
      <c r="M31" s="128">
        <f t="shared" si="24"/>
        <v>48260.753002623002</v>
      </c>
      <c r="N31" s="128">
        <f t="shared" si="21"/>
        <v>8625.2469973770003</v>
      </c>
      <c r="O31" s="128">
        <f t="shared" si="22"/>
        <v>56886</v>
      </c>
      <c r="P31" s="106">
        <f>J31*$P$9</f>
        <v>45720.713370906007</v>
      </c>
      <c r="Q31" s="128">
        <f t="shared" si="8"/>
        <v>8171.286629094001</v>
      </c>
      <c r="R31" s="128">
        <f t="shared" si="18"/>
        <v>53892.000000000007</v>
      </c>
      <c r="S31" s="128">
        <f t="shared" si="9"/>
        <v>40640.634107472004</v>
      </c>
      <c r="T31" s="128">
        <f t="shared" si="10"/>
        <v>7263.3658925280006</v>
      </c>
      <c r="U31" s="128">
        <f t="shared" si="11"/>
        <v>47904.000000000007</v>
      </c>
      <c r="V31" s="128">
        <f t="shared" si="12"/>
        <v>35560.554844038001</v>
      </c>
      <c r="W31" s="128">
        <f t="shared" si="13"/>
        <v>6355.4451559620002</v>
      </c>
      <c r="X31" s="128">
        <f t="shared" si="14"/>
        <v>41916</v>
      </c>
      <c r="Y31" s="128">
        <f t="shared" si="15"/>
        <v>30480.475580604001</v>
      </c>
      <c r="Z31" s="128">
        <f t="shared" si="16"/>
        <v>5447.5244193959998</v>
      </c>
      <c r="AA31" s="52">
        <f t="shared" si="17"/>
        <v>35928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4.25" customHeight="1">
      <c r="A32" s="183">
        <v>87</v>
      </c>
      <c r="B32" s="46">
        <v>40817</v>
      </c>
      <c r="C32" s="68">
        <v>545</v>
      </c>
      <c r="D32" s="96">
        <f>'base(indices)'!G37</f>
        <v>1.2730824199999999</v>
      </c>
      <c r="E32" s="58">
        <f t="shared" si="0"/>
        <v>693.82991889999994</v>
      </c>
      <c r="F32" s="48">
        <v>0</v>
      </c>
      <c r="G32" s="60">
        <f t="shared" si="1"/>
        <v>0</v>
      </c>
      <c r="H32" s="61">
        <f t="shared" si="2"/>
        <v>693.82991889999994</v>
      </c>
      <c r="I32" s="141">
        <f t="shared" si="19"/>
        <v>87495.496917039985</v>
      </c>
      <c r="J32" s="104">
        <f>IF((I32-H$33+(H$33/12*3))+K32&gt;N134,N134-K32,(I32-H$33+(H$33/12*3)))</f>
        <v>50800.792634340003</v>
      </c>
      <c r="K32" s="104">
        <f t="shared" si="20"/>
        <v>9079.2073656600005</v>
      </c>
      <c r="L32" s="104">
        <f t="shared" si="23"/>
        <v>59880</v>
      </c>
      <c r="M32" s="104">
        <f t="shared" si="24"/>
        <v>48260.753002623002</v>
      </c>
      <c r="N32" s="104">
        <f t="shared" si="21"/>
        <v>8625.2469973770003</v>
      </c>
      <c r="O32" s="104">
        <f t="shared" si="22"/>
        <v>56886</v>
      </c>
      <c r="P32" s="104">
        <f t="shared" ref="P32:P49" si="25">J32*$P$9</f>
        <v>45720.713370906007</v>
      </c>
      <c r="Q32" s="104">
        <f t="shared" si="8"/>
        <v>8171.286629094001</v>
      </c>
      <c r="R32" s="104">
        <f t="shared" si="18"/>
        <v>53892.000000000007</v>
      </c>
      <c r="S32" s="104">
        <f t="shared" si="9"/>
        <v>40640.634107472004</v>
      </c>
      <c r="T32" s="104">
        <f t="shared" si="10"/>
        <v>7263.3658925280006</v>
      </c>
      <c r="U32" s="104">
        <f t="shared" si="11"/>
        <v>47904.000000000007</v>
      </c>
      <c r="V32" s="104">
        <f t="shared" si="12"/>
        <v>35560.554844038001</v>
      </c>
      <c r="W32" s="104">
        <f t="shared" si="13"/>
        <v>6355.4451559620002</v>
      </c>
      <c r="X32" s="104">
        <f t="shared" si="14"/>
        <v>41916</v>
      </c>
      <c r="Y32" s="104">
        <f t="shared" si="15"/>
        <v>30480.475580604001</v>
      </c>
      <c r="Z32" s="104">
        <f t="shared" si="16"/>
        <v>5447.5244193959998</v>
      </c>
      <c r="AA32" s="66">
        <f t="shared" si="17"/>
        <v>35928</v>
      </c>
      <c r="AB32" s="36"/>
      <c r="AC32" s="36"/>
      <c r="AD32" s="36"/>
      <c r="AE32" s="36"/>
      <c r="AF32" s="36"/>
      <c r="AG32" s="37"/>
      <c r="AH32" s="36"/>
      <c r="AI32" s="36"/>
    </row>
    <row r="33" spans="1:35" ht="14.25" customHeight="1">
      <c r="A33" s="183">
        <v>86</v>
      </c>
      <c r="B33" s="56">
        <v>40848</v>
      </c>
      <c r="C33" s="68">
        <v>545</v>
      </c>
      <c r="D33" s="96">
        <f>'base(indices)'!G38</f>
        <v>1.2722936</v>
      </c>
      <c r="E33" s="69">
        <f t="shared" si="0"/>
        <v>693.40001200000006</v>
      </c>
      <c r="F33" s="48">
        <v>0</v>
      </c>
      <c r="G33" s="70">
        <f t="shared" si="1"/>
        <v>0</v>
      </c>
      <c r="H33" s="71">
        <f t="shared" si="2"/>
        <v>693.40001200000006</v>
      </c>
      <c r="I33" s="140">
        <f t="shared" si="19"/>
        <v>86801.66699813999</v>
      </c>
      <c r="J33" s="128">
        <f>IF((I33-H$33+(H$33/12*2))+K33&gt;N134,N134-K33,(I33-H$33+(H$33/12*2)))</f>
        <v>50800.792634340003</v>
      </c>
      <c r="K33" s="128">
        <f t="shared" si="20"/>
        <v>9079.2073656600005</v>
      </c>
      <c r="L33" s="128">
        <f t="shared" si="23"/>
        <v>59880</v>
      </c>
      <c r="M33" s="128">
        <f t="shared" si="24"/>
        <v>48260.753002623002</v>
      </c>
      <c r="N33" s="128">
        <f t="shared" si="21"/>
        <v>8625.2469973770003</v>
      </c>
      <c r="O33" s="128">
        <f t="shared" si="22"/>
        <v>56886</v>
      </c>
      <c r="P33" s="106">
        <f t="shared" si="25"/>
        <v>45720.713370906007</v>
      </c>
      <c r="Q33" s="128">
        <f t="shared" si="8"/>
        <v>8171.286629094001</v>
      </c>
      <c r="R33" s="128">
        <f t="shared" si="18"/>
        <v>53892.000000000007</v>
      </c>
      <c r="S33" s="128">
        <f t="shared" si="9"/>
        <v>40640.634107472004</v>
      </c>
      <c r="T33" s="128">
        <f t="shared" si="10"/>
        <v>7263.3658925280006</v>
      </c>
      <c r="U33" s="128">
        <f t="shared" si="11"/>
        <v>47904.000000000007</v>
      </c>
      <c r="V33" s="128">
        <f t="shared" si="12"/>
        <v>35560.554844038001</v>
      </c>
      <c r="W33" s="128">
        <f t="shared" si="13"/>
        <v>6355.4451559620002</v>
      </c>
      <c r="X33" s="128">
        <f t="shared" si="14"/>
        <v>41916</v>
      </c>
      <c r="Y33" s="128">
        <f t="shared" si="15"/>
        <v>30480.475580604001</v>
      </c>
      <c r="Z33" s="128">
        <f t="shared" si="16"/>
        <v>5447.5244193959998</v>
      </c>
      <c r="AA33" s="52">
        <f t="shared" si="17"/>
        <v>35928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4.25" customHeight="1">
      <c r="A34" s="183">
        <v>85</v>
      </c>
      <c r="B34" s="46">
        <v>40878</v>
      </c>
      <c r="C34" s="68">
        <v>1090</v>
      </c>
      <c r="D34" s="96">
        <f>'base(indices)'!G39</f>
        <v>1.27147349</v>
      </c>
      <c r="E34" s="58">
        <f t="shared" si="0"/>
        <v>1385.9061041</v>
      </c>
      <c r="F34" s="48">
        <v>0</v>
      </c>
      <c r="G34" s="60">
        <f t="shared" si="1"/>
        <v>0</v>
      </c>
      <c r="H34" s="61">
        <f t="shared" si="2"/>
        <v>1385.9061041</v>
      </c>
      <c r="I34" s="141">
        <f t="shared" si="19"/>
        <v>86108.266986139992</v>
      </c>
      <c r="J34" s="104">
        <f>IF((I34-H$33+(H$33/12*1))+K34&gt;N134,N134-K34,(I34-H$33+(H$33/12*1)))</f>
        <v>50800.792634340003</v>
      </c>
      <c r="K34" s="104">
        <f t="shared" si="20"/>
        <v>9079.2073656600005</v>
      </c>
      <c r="L34" s="104">
        <f t="shared" si="23"/>
        <v>59880</v>
      </c>
      <c r="M34" s="104">
        <f t="shared" si="24"/>
        <v>48260.753002623002</v>
      </c>
      <c r="N34" s="104">
        <f t="shared" si="21"/>
        <v>8625.2469973770003</v>
      </c>
      <c r="O34" s="104">
        <f t="shared" si="22"/>
        <v>56886</v>
      </c>
      <c r="P34" s="104">
        <f t="shared" si="25"/>
        <v>45720.713370906007</v>
      </c>
      <c r="Q34" s="104">
        <f t="shared" si="8"/>
        <v>8171.286629094001</v>
      </c>
      <c r="R34" s="104">
        <f t="shared" si="18"/>
        <v>53892.000000000007</v>
      </c>
      <c r="S34" s="104">
        <f t="shared" si="9"/>
        <v>40640.634107472004</v>
      </c>
      <c r="T34" s="104">
        <f t="shared" si="10"/>
        <v>7263.3658925280006</v>
      </c>
      <c r="U34" s="104">
        <f t="shared" si="11"/>
        <v>47904.000000000007</v>
      </c>
      <c r="V34" s="104">
        <f t="shared" si="12"/>
        <v>35560.554844038001</v>
      </c>
      <c r="W34" s="104">
        <f t="shared" si="13"/>
        <v>6355.4451559620002</v>
      </c>
      <c r="X34" s="104">
        <f t="shared" si="14"/>
        <v>41916</v>
      </c>
      <c r="Y34" s="104">
        <f t="shared" si="15"/>
        <v>30480.475580604001</v>
      </c>
      <c r="Z34" s="104">
        <f t="shared" si="16"/>
        <v>5447.5244193959998</v>
      </c>
      <c r="AA34" s="66">
        <f t="shared" si="17"/>
        <v>35928</v>
      </c>
      <c r="AB34" s="36"/>
      <c r="AC34" s="36"/>
      <c r="AD34" s="36"/>
      <c r="AE34" s="36"/>
      <c r="AF34" s="36"/>
      <c r="AG34" s="37"/>
      <c r="AH34" s="36"/>
      <c r="AI34" s="36"/>
    </row>
    <row r="35" spans="1:35" ht="14.25" customHeight="1">
      <c r="A35" s="183">
        <v>84</v>
      </c>
      <c r="B35" s="46">
        <v>40909</v>
      </c>
      <c r="C35" s="68">
        <v>622</v>
      </c>
      <c r="D35" s="96">
        <f>'base(indices)'!G40</f>
        <v>1.2702832399999999</v>
      </c>
      <c r="E35" s="69">
        <f t="shared" si="0"/>
        <v>790.11617527999999</v>
      </c>
      <c r="F35" s="91">
        <v>0</v>
      </c>
      <c r="G35" s="70">
        <f t="shared" si="1"/>
        <v>0</v>
      </c>
      <c r="H35" s="71">
        <f t="shared" si="2"/>
        <v>790.11617527999999</v>
      </c>
      <c r="I35" s="140">
        <f t="shared" si="19"/>
        <v>84722.360882039997</v>
      </c>
      <c r="J35" s="128">
        <f>IF((I35-H$45+(H$45))+K35&gt;N134,N134-K35,(I35-H$45+(H$45)))</f>
        <v>50800.792634340003</v>
      </c>
      <c r="K35" s="128">
        <f t="shared" si="20"/>
        <v>9079.2073656600005</v>
      </c>
      <c r="L35" s="128">
        <f t="shared" si="23"/>
        <v>59880</v>
      </c>
      <c r="M35" s="128">
        <f t="shared" si="24"/>
        <v>48260.753002623002</v>
      </c>
      <c r="N35" s="128">
        <f t="shared" si="21"/>
        <v>8625.2469973770003</v>
      </c>
      <c r="O35" s="128">
        <f t="shared" si="22"/>
        <v>56886</v>
      </c>
      <c r="P35" s="106">
        <f t="shared" si="25"/>
        <v>45720.713370906007</v>
      </c>
      <c r="Q35" s="128">
        <f t="shared" si="8"/>
        <v>8171.286629094001</v>
      </c>
      <c r="R35" s="128">
        <f t="shared" si="18"/>
        <v>53892.000000000007</v>
      </c>
      <c r="S35" s="128">
        <f t="shared" si="9"/>
        <v>40640.634107472004</v>
      </c>
      <c r="T35" s="128">
        <f t="shared" si="10"/>
        <v>7263.3658925280006</v>
      </c>
      <c r="U35" s="128">
        <f t="shared" si="11"/>
        <v>47904.000000000007</v>
      </c>
      <c r="V35" s="128">
        <f t="shared" si="12"/>
        <v>35560.554844038001</v>
      </c>
      <c r="W35" s="128">
        <f t="shared" si="13"/>
        <v>6355.4451559620002</v>
      </c>
      <c r="X35" s="128">
        <f t="shared" si="14"/>
        <v>41916</v>
      </c>
      <c r="Y35" s="128">
        <f t="shared" si="15"/>
        <v>30480.475580604001</v>
      </c>
      <c r="Z35" s="128">
        <f t="shared" si="16"/>
        <v>5447.5244193959998</v>
      </c>
      <c r="AA35" s="52">
        <f t="shared" si="17"/>
        <v>35928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4.25" customHeight="1">
      <c r="A36" s="183">
        <v>83</v>
      </c>
      <c r="B36" s="56">
        <v>40940</v>
      </c>
      <c r="C36" s="68">
        <v>622</v>
      </c>
      <c r="D36" s="96">
        <f>'base(indices)'!G41</f>
        <v>1.2691866599999999</v>
      </c>
      <c r="E36" s="58">
        <f t="shared" si="0"/>
        <v>789.4341025199999</v>
      </c>
      <c r="F36" s="91">
        <v>0</v>
      </c>
      <c r="G36" s="60">
        <f t="shared" si="1"/>
        <v>0</v>
      </c>
      <c r="H36" s="61">
        <f t="shared" si="2"/>
        <v>789.4341025199999</v>
      </c>
      <c r="I36" s="141">
        <f t="shared" si="19"/>
        <v>83932.244706760001</v>
      </c>
      <c r="J36" s="104">
        <f>IF((I36-H$45+(H$45/12*11))+K36&gt;N134,N134-K36,(I36-H$45+(H$45/12*11)))</f>
        <v>50800.792634340003</v>
      </c>
      <c r="K36" s="104">
        <f t="shared" si="20"/>
        <v>9079.2073656600005</v>
      </c>
      <c r="L36" s="104">
        <f t="shared" si="23"/>
        <v>59880</v>
      </c>
      <c r="M36" s="104">
        <f t="shared" si="24"/>
        <v>48260.753002623002</v>
      </c>
      <c r="N36" s="104">
        <f t="shared" si="21"/>
        <v>8625.2469973770003</v>
      </c>
      <c r="O36" s="104">
        <f t="shared" si="22"/>
        <v>56886</v>
      </c>
      <c r="P36" s="104">
        <f t="shared" si="25"/>
        <v>45720.713370906007</v>
      </c>
      <c r="Q36" s="104">
        <f t="shared" si="8"/>
        <v>8171.286629094001</v>
      </c>
      <c r="R36" s="104">
        <f t="shared" si="18"/>
        <v>53892.000000000007</v>
      </c>
      <c r="S36" s="104">
        <f t="shared" si="9"/>
        <v>40640.634107472004</v>
      </c>
      <c r="T36" s="104">
        <f t="shared" si="10"/>
        <v>7263.3658925280006</v>
      </c>
      <c r="U36" s="104">
        <f t="shared" si="11"/>
        <v>47904.000000000007</v>
      </c>
      <c r="V36" s="104">
        <f t="shared" si="12"/>
        <v>35560.554844038001</v>
      </c>
      <c r="W36" s="104">
        <f t="shared" si="13"/>
        <v>6355.4451559620002</v>
      </c>
      <c r="X36" s="104">
        <f t="shared" si="14"/>
        <v>41916</v>
      </c>
      <c r="Y36" s="104">
        <f t="shared" si="15"/>
        <v>30480.475580604001</v>
      </c>
      <c r="Z36" s="104">
        <f t="shared" si="16"/>
        <v>5447.5244193959998</v>
      </c>
      <c r="AA36" s="66">
        <f t="shared" si="17"/>
        <v>35928</v>
      </c>
      <c r="AB36" s="36"/>
      <c r="AC36" s="36"/>
      <c r="AD36" s="36"/>
      <c r="AE36" s="36"/>
      <c r="AF36" s="36"/>
      <c r="AG36" s="37"/>
      <c r="AH36" s="36"/>
      <c r="AI36" s="36"/>
    </row>
    <row r="37" spans="1:35" ht="14.25" customHeight="1">
      <c r="A37" s="183">
        <v>82</v>
      </c>
      <c r="B37" s="46">
        <v>40969</v>
      </c>
      <c r="C37" s="68">
        <v>622</v>
      </c>
      <c r="D37" s="96">
        <f>'base(indices)'!G42</f>
        <v>1.2691866599999999</v>
      </c>
      <c r="E37" s="69">
        <f t="shared" si="0"/>
        <v>789.4341025199999</v>
      </c>
      <c r="F37" s="48">
        <v>0</v>
      </c>
      <c r="G37" s="70">
        <f t="shared" si="1"/>
        <v>0</v>
      </c>
      <c r="H37" s="71">
        <f t="shared" si="2"/>
        <v>789.4341025199999</v>
      </c>
      <c r="I37" s="140">
        <f t="shared" si="19"/>
        <v>83142.810604240003</v>
      </c>
      <c r="J37" s="128">
        <f>IF((I37-H$45+(H$45/12*10))+K37&gt;N134,N134-K37,(I37-H$45+(H$45/12*10)))</f>
        <v>50800.792634340003</v>
      </c>
      <c r="K37" s="128">
        <f t="shared" si="20"/>
        <v>9079.2073656600005</v>
      </c>
      <c r="L37" s="106">
        <f t="shared" si="23"/>
        <v>59880</v>
      </c>
      <c r="M37" s="128">
        <f t="shared" si="24"/>
        <v>48260.753002623002</v>
      </c>
      <c r="N37" s="128">
        <f t="shared" si="21"/>
        <v>8625.2469973770003</v>
      </c>
      <c r="O37" s="128">
        <f t="shared" si="22"/>
        <v>56886</v>
      </c>
      <c r="P37" s="106">
        <f t="shared" si="25"/>
        <v>45720.713370906007</v>
      </c>
      <c r="Q37" s="128">
        <f t="shared" si="8"/>
        <v>8171.286629094001</v>
      </c>
      <c r="R37" s="128">
        <f>P37+Q37</f>
        <v>53892.000000000007</v>
      </c>
      <c r="S37" s="128">
        <f t="shared" si="9"/>
        <v>40640.634107472004</v>
      </c>
      <c r="T37" s="128">
        <f t="shared" si="10"/>
        <v>7263.3658925280006</v>
      </c>
      <c r="U37" s="128">
        <f t="shared" si="11"/>
        <v>47904.000000000007</v>
      </c>
      <c r="V37" s="128">
        <f t="shared" si="12"/>
        <v>35560.554844038001</v>
      </c>
      <c r="W37" s="128">
        <f t="shared" si="13"/>
        <v>6355.4451559620002</v>
      </c>
      <c r="X37" s="128">
        <f t="shared" si="14"/>
        <v>41916</v>
      </c>
      <c r="Y37" s="128">
        <f t="shared" si="15"/>
        <v>30480.475580604001</v>
      </c>
      <c r="Z37" s="128">
        <f t="shared" si="16"/>
        <v>5447.5244193959998</v>
      </c>
      <c r="AA37" s="52">
        <f t="shared" si="17"/>
        <v>35928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4.25" customHeight="1">
      <c r="A38" s="183">
        <v>81</v>
      </c>
      <c r="B38" s="46">
        <v>41000</v>
      </c>
      <c r="C38" s="68">
        <v>622</v>
      </c>
      <c r="D38" s="96">
        <f>'base(indices)'!G43</f>
        <v>1.2678326200000001</v>
      </c>
      <c r="E38" s="58">
        <f t="shared" si="0"/>
        <v>788.59188964000009</v>
      </c>
      <c r="F38" s="48">
        <v>0</v>
      </c>
      <c r="G38" s="60">
        <f t="shared" si="1"/>
        <v>0</v>
      </c>
      <c r="H38" s="61">
        <f t="shared" si="2"/>
        <v>788.59188964000009</v>
      </c>
      <c r="I38" s="141">
        <f t="shared" si="19"/>
        <v>82353.376501720006</v>
      </c>
      <c r="J38" s="104">
        <f>IF((I38-H$45+(H$45/12*9))+K38&gt;N134,N134-K38,(I38-H$45+(H$45/12*9)))</f>
        <v>50800.792634340003</v>
      </c>
      <c r="K38" s="104">
        <f t="shared" si="20"/>
        <v>9079.2073656600005</v>
      </c>
      <c r="L38" s="105">
        <f t="shared" si="23"/>
        <v>59880</v>
      </c>
      <c r="M38" s="104">
        <f t="shared" si="24"/>
        <v>48260.753002623002</v>
      </c>
      <c r="N38" s="104">
        <f t="shared" si="21"/>
        <v>8625.2469973770003</v>
      </c>
      <c r="O38" s="104">
        <f t="shared" si="22"/>
        <v>56886</v>
      </c>
      <c r="P38" s="104">
        <f>J38*$P$9</f>
        <v>45720.713370906007</v>
      </c>
      <c r="Q38" s="104">
        <f t="shared" si="8"/>
        <v>8171.286629094001</v>
      </c>
      <c r="R38" s="104">
        <f t="shared" ref="R38:R53" si="26">P38+Q38</f>
        <v>53892.000000000007</v>
      </c>
      <c r="S38" s="104">
        <f t="shared" si="9"/>
        <v>40640.634107472004</v>
      </c>
      <c r="T38" s="104">
        <f t="shared" si="10"/>
        <v>7263.3658925280006</v>
      </c>
      <c r="U38" s="104">
        <f t="shared" si="11"/>
        <v>47904.000000000007</v>
      </c>
      <c r="V38" s="104">
        <f t="shared" si="12"/>
        <v>35560.554844038001</v>
      </c>
      <c r="W38" s="104">
        <f t="shared" si="13"/>
        <v>6355.4451559620002</v>
      </c>
      <c r="X38" s="104">
        <f t="shared" si="14"/>
        <v>41916</v>
      </c>
      <c r="Y38" s="104">
        <f t="shared" si="15"/>
        <v>30480.475580604001</v>
      </c>
      <c r="Z38" s="104">
        <f t="shared" si="16"/>
        <v>5447.5244193959998</v>
      </c>
      <c r="AA38" s="66">
        <f t="shared" si="17"/>
        <v>35928</v>
      </c>
      <c r="AB38" s="36"/>
      <c r="AC38" s="36"/>
      <c r="AD38" s="36"/>
      <c r="AE38" s="36"/>
      <c r="AF38" s="36"/>
      <c r="AG38" s="37"/>
      <c r="AH38" s="36"/>
      <c r="AI38" s="36"/>
    </row>
    <row r="39" spans="1:35" ht="14.25" customHeight="1">
      <c r="A39" s="183">
        <v>80</v>
      </c>
      <c r="B39" s="56">
        <v>41030</v>
      </c>
      <c r="C39" s="68">
        <v>622</v>
      </c>
      <c r="D39" s="96">
        <f>'base(indices)'!G44</f>
        <v>1.26754488</v>
      </c>
      <c r="E39" s="69">
        <f t="shared" si="0"/>
        <v>788.41291535999994</v>
      </c>
      <c r="F39" s="48">
        <v>0</v>
      </c>
      <c r="G39" s="70">
        <f t="shared" si="1"/>
        <v>0</v>
      </c>
      <c r="H39" s="71">
        <f t="shared" si="2"/>
        <v>788.41291535999994</v>
      </c>
      <c r="I39" s="140">
        <f t="shared" si="19"/>
        <v>81564.78461208001</v>
      </c>
      <c r="J39" s="128">
        <f>IF((I39-H$45+(H$45/12*8))+K39&gt;N134,N134-K39,(I39-H$45+(H$45/12*8)))</f>
        <v>50800.792634340003</v>
      </c>
      <c r="K39" s="128">
        <f t="shared" si="20"/>
        <v>9079.2073656600005</v>
      </c>
      <c r="L39" s="128">
        <f t="shared" si="23"/>
        <v>59880</v>
      </c>
      <c r="M39" s="128">
        <f t="shared" si="24"/>
        <v>48260.753002623002</v>
      </c>
      <c r="N39" s="128">
        <f t="shared" si="21"/>
        <v>8625.2469973770003</v>
      </c>
      <c r="O39" s="128">
        <f t="shared" si="22"/>
        <v>56886</v>
      </c>
      <c r="P39" s="106">
        <f t="shared" si="25"/>
        <v>45720.713370906007</v>
      </c>
      <c r="Q39" s="128">
        <f t="shared" si="8"/>
        <v>8171.286629094001</v>
      </c>
      <c r="R39" s="128">
        <f t="shared" si="26"/>
        <v>53892.000000000007</v>
      </c>
      <c r="S39" s="128">
        <f t="shared" si="9"/>
        <v>40640.634107472004</v>
      </c>
      <c r="T39" s="128">
        <f t="shared" si="10"/>
        <v>7263.3658925280006</v>
      </c>
      <c r="U39" s="128">
        <f t="shared" si="11"/>
        <v>47904.000000000007</v>
      </c>
      <c r="V39" s="128">
        <f t="shared" si="12"/>
        <v>35560.554844038001</v>
      </c>
      <c r="W39" s="128">
        <f t="shared" si="13"/>
        <v>6355.4451559620002</v>
      </c>
      <c r="X39" s="128">
        <f t="shared" si="14"/>
        <v>41916</v>
      </c>
      <c r="Y39" s="128">
        <f t="shared" si="15"/>
        <v>30480.475580604001</v>
      </c>
      <c r="Z39" s="128">
        <f t="shared" si="16"/>
        <v>5447.5244193959998</v>
      </c>
      <c r="AA39" s="52">
        <f t="shared" si="17"/>
        <v>35928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4.25" customHeight="1">
      <c r="A40" s="183">
        <v>79</v>
      </c>
      <c r="B40" s="46">
        <v>41061</v>
      </c>
      <c r="C40" s="68">
        <v>622</v>
      </c>
      <c r="D40" s="96">
        <f>'base(indices)'!G45</f>
        <v>1.2669519499999999</v>
      </c>
      <c r="E40" s="58">
        <f t="shared" si="0"/>
        <v>788.04411289999996</v>
      </c>
      <c r="F40" s="48">
        <v>0</v>
      </c>
      <c r="G40" s="60">
        <f t="shared" si="1"/>
        <v>0</v>
      </c>
      <c r="H40" s="61">
        <f t="shared" si="2"/>
        <v>788.04411289999996</v>
      </c>
      <c r="I40" s="141">
        <f t="shared" si="19"/>
        <v>80776.371696720016</v>
      </c>
      <c r="J40" s="104">
        <f>IF((I40-H$45+(H$45/12*7))+K40&gt;N134,N134-K40,(I40-H$45+(H$45/12*7)))</f>
        <v>50800.792634340003</v>
      </c>
      <c r="K40" s="104">
        <f t="shared" si="20"/>
        <v>9079.2073656600005</v>
      </c>
      <c r="L40" s="105">
        <f t="shared" si="23"/>
        <v>59880</v>
      </c>
      <c r="M40" s="104">
        <f t="shared" si="24"/>
        <v>48260.753002623002</v>
      </c>
      <c r="N40" s="104">
        <f t="shared" si="21"/>
        <v>8625.2469973770003</v>
      </c>
      <c r="O40" s="104">
        <f t="shared" si="22"/>
        <v>56886</v>
      </c>
      <c r="P40" s="104">
        <f t="shared" si="25"/>
        <v>45720.713370906007</v>
      </c>
      <c r="Q40" s="104">
        <f t="shared" si="8"/>
        <v>8171.286629094001</v>
      </c>
      <c r="R40" s="104">
        <f t="shared" si="26"/>
        <v>53892.000000000007</v>
      </c>
      <c r="S40" s="104">
        <f t="shared" si="9"/>
        <v>40640.634107472004</v>
      </c>
      <c r="T40" s="104">
        <f t="shared" si="10"/>
        <v>7263.3658925280006</v>
      </c>
      <c r="U40" s="104">
        <f t="shared" si="11"/>
        <v>47904.000000000007</v>
      </c>
      <c r="V40" s="104">
        <f t="shared" si="12"/>
        <v>35560.554844038001</v>
      </c>
      <c r="W40" s="104">
        <f t="shared" si="13"/>
        <v>6355.4451559620002</v>
      </c>
      <c r="X40" s="104">
        <f t="shared" si="14"/>
        <v>41916</v>
      </c>
      <c r="Y40" s="104">
        <f t="shared" si="15"/>
        <v>30480.475580604001</v>
      </c>
      <c r="Z40" s="104">
        <f t="shared" si="16"/>
        <v>5447.5244193959998</v>
      </c>
      <c r="AA40" s="66">
        <f t="shared" si="17"/>
        <v>35928</v>
      </c>
      <c r="AB40" s="36"/>
      <c r="AC40" s="36"/>
      <c r="AD40" s="36"/>
      <c r="AE40" s="36"/>
      <c r="AF40" s="36"/>
      <c r="AG40" s="37"/>
      <c r="AH40" s="36"/>
      <c r="AI40" s="36"/>
    </row>
    <row r="41" spans="1:35" ht="14.25" customHeight="1">
      <c r="A41" s="183">
        <v>78</v>
      </c>
      <c r="B41" s="46">
        <v>41091</v>
      </c>
      <c r="C41" s="68">
        <v>622</v>
      </c>
      <c r="D41" s="96">
        <f>'base(indices)'!G46</f>
        <v>1.2669519499999999</v>
      </c>
      <c r="E41" s="69">
        <f t="shared" si="0"/>
        <v>788.04411289999996</v>
      </c>
      <c r="F41" s="48">
        <v>0</v>
      </c>
      <c r="G41" s="70">
        <f t="shared" si="1"/>
        <v>0</v>
      </c>
      <c r="H41" s="71">
        <f t="shared" si="2"/>
        <v>788.04411289999996</v>
      </c>
      <c r="I41" s="140">
        <f t="shared" si="19"/>
        <v>79988.327583820021</v>
      </c>
      <c r="J41" s="128">
        <f>IF((I41-H$45+(H$45/12*6))+K41&gt;N134,N134-K41,(I41-H$45+(H$45/12*6)))</f>
        <v>50800.792634340003</v>
      </c>
      <c r="K41" s="128">
        <f t="shared" si="20"/>
        <v>9079.2073656600005</v>
      </c>
      <c r="L41" s="128">
        <f t="shared" si="23"/>
        <v>59880</v>
      </c>
      <c r="M41" s="128">
        <f t="shared" si="24"/>
        <v>48260.753002623002</v>
      </c>
      <c r="N41" s="128">
        <f t="shared" si="21"/>
        <v>8625.2469973770003</v>
      </c>
      <c r="O41" s="128">
        <f t="shared" si="22"/>
        <v>56886</v>
      </c>
      <c r="P41" s="106">
        <f t="shared" si="25"/>
        <v>45720.713370906007</v>
      </c>
      <c r="Q41" s="128">
        <f t="shared" si="8"/>
        <v>8171.286629094001</v>
      </c>
      <c r="R41" s="128">
        <f t="shared" si="26"/>
        <v>53892.000000000007</v>
      </c>
      <c r="S41" s="128">
        <f t="shared" si="9"/>
        <v>40640.634107472004</v>
      </c>
      <c r="T41" s="128">
        <f t="shared" si="10"/>
        <v>7263.3658925280006</v>
      </c>
      <c r="U41" s="128">
        <f t="shared" si="11"/>
        <v>47904.000000000007</v>
      </c>
      <c r="V41" s="128">
        <f t="shared" si="12"/>
        <v>35560.554844038001</v>
      </c>
      <c r="W41" s="128">
        <f t="shared" si="13"/>
        <v>6355.4451559620002</v>
      </c>
      <c r="X41" s="128">
        <f t="shared" si="14"/>
        <v>41916</v>
      </c>
      <c r="Y41" s="128">
        <f t="shared" si="15"/>
        <v>30480.475580604001</v>
      </c>
      <c r="Z41" s="128">
        <f t="shared" si="16"/>
        <v>5447.5244193959998</v>
      </c>
      <c r="AA41" s="52">
        <f t="shared" si="17"/>
        <v>35928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4.25" customHeight="1">
      <c r="A42" s="183">
        <v>77</v>
      </c>
      <c r="B42" s="56">
        <v>41122</v>
      </c>
      <c r="C42" s="68">
        <v>622</v>
      </c>
      <c r="D42" s="96">
        <f>'base(indices)'!G47</f>
        <v>1.2667695400000001</v>
      </c>
      <c r="E42" s="58">
        <f t="shared" si="0"/>
        <v>787.93065388000002</v>
      </c>
      <c r="F42" s="48">
        <v>0</v>
      </c>
      <c r="G42" s="60">
        <f t="shared" si="1"/>
        <v>0</v>
      </c>
      <c r="H42" s="61">
        <f t="shared" si="2"/>
        <v>787.93065388000002</v>
      </c>
      <c r="I42" s="141">
        <f t="shared" si="19"/>
        <v>79200.283470920025</v>
      </c>
      <c r="J42" s="104">
        <f>IF((I42-H$45+(H$45/12*5))+K42&gt;N134,N134-K42,(I42-H$45+(H$45/12*5)))</f>
        <v>50800.792634340003</v>
      </c>
      <c r="K42" s="104">
        <f t="shared" si="20"/>
        <v>9079.2073656600005</v>
      </c>
      <c r="L42" s="105">
        <f t="shared" si="23"/>
        <v>59880</v>
      </c>
      <c r="M42" s="104">
        <f t="shared" si="24"/>
        <v>48260.753002623002</v>
      </c>
      <c r="N42" s="104">
        <f t="shared" si="21"/>
        <v>8625.2469973770003</v>
      </c>
      <c r="O42" s="104">
        <f t="shared" si="22"/>
        <v>56886</v>
      </c>
      <c r="P42" s="104">
        <f t="shared" si="25"/>
        <v>45720.713370906007</v>
      </c>
      <c r="Q42" s="104">
        <f t="shared" si="8"/>
        <v>8171.286629094001</v>
      </c>
      <c r="R42" s="104">
        <f t="shared" si="26"/>
        <v>53892.000000000007</v>
      </c>
      <c r="S42" s="104">
        <f t="shared" si="9"/>
        <v>40640.634107472004</v>
      </c>
      <c r="T42" s="104">
        <f t="shared" si="10"/>
        <v>7263.3658925280006</v>
      </c>
      <c r="U42" s="104">
        <f t="shared" si="11"/>
        <v>47904.000000000007</v>
      </c>
      <c r="V42" s="104">
        <f t="shared" si="12"/>
        <v>35560.554844038001</v>
      </c>
      <c r="W42" s="104">
        <f t="shared" si="13"/>
        <v>6355.4451559620002</v>
      </c>
      <c r="X42" s="104">
        <f t="shared" si="14"/>
        <v>41916</v>
      </c>
      <c r="Y42" s="104">
        <f t="shared" si="15"/>
        <v>30480.475580604001</v>
      </c>
      <c r="Z42" s="104">
        <f t="shared" si="16"/>
        <v>5447.5244193959998</v>
      </c>
      <c r="AA42" s="66">
        <f t="shared" si="17"/>
        <v>35928</v>
      </c>
      <c r="AB42" s="36"/>
      <c r="AC42" s="36"/>
      <c r="AD42" s="36"/>
      <c r="AE42" s="36"/>
      <c r="AF42" s="36"/>
      <c r="AG42" s="37"/>
      <c r="AH42" s="36"/>
      <c r="AI42" s="36"/>
    </row>
    <row r="43" spans="1:35" ht="14.25" customHeight="1">
      <c r="A43" s="183">
        <v>76</v>
      </c>
      <c r="B43" s="46">
        <v>41153</v>
      </c>
      <c r="C43" s="68">
        <v>622</v>
      </c>
      <c r="D43" s="96">
        <f>'base(indices)'!G48</f>
        <v>1.2666137399999999</v>
      </c>
      <c r="E43" s="69">
        <f t="shared" si="0"/>
        <v>787.83374628000001</v>
      </c>
      <c r="F43" s="48">
        <v>0</v>
      </c>
      <c r="G43" s="70">
        <f t="shared" si="1"/>
        <v>0</v>
      </c>
      <c r="H43" s="71">
        <f t="shared" si="2"/>
        <v>787.83374628000001</v>
      </c>
      <c r="I43" s="140">
        <f t="shared" si="19"/>
        <v>78412.352817040024</v>
      </c>
      <c r="J43" s="128">
        <f>IF((I43-H$45+(H$45/12*4))+K43&gt;N134,N134-K43,(I43-H$45+(H$45/12*4)))</f>
        <v>50800.792634340003</v>
      </c>
      <c r="K43" s="128">
        <f t="shared" si="20"/>
        <v>9079.2073656600005</v>
      </c>
      <c r="L43" s="128">
        <f t="shared" si="23"/>
        <v>59880</v>
      </c>
      <c r="M43" s="128">
        <f t="shared" si="24"/>
        <v>48260.753002623002</v>
      </c>
      <c r="N43" s="128">
        <f t="shared" si="21"/>
        <v>8625.2469973770003</v>
      </c>
      <c r="O43" s="128">
        <f t="shared" si="22"/>
        <v>56886</v>
      </c>
      <c r="P43" s="106">
        <f t="shared" si="25"/>
        <v>45720.713370906007</v>
      </c>
      <c r="Q43" s="128">
        <f t="shared" si="8"/>
        <v>8171.286629094001</v>
      </c>
      <c r="R43" s="128">
        <f t="shared" si="26"/>
        <v>53892.000000000007</v>
      </c>
      <c r="S43" s="128">
        <f t="shared" si="9"/>
        <v>40640.634107472004</v>
      </c>
      <c r="T43" s="128">
        <f t="shared" si="10"/>
        <v>7263.3658925280006</v>
      </c>
      <c r="U43" s="128">
        <f t="shared" si="11"/>
        <v>47904.000000000007</v>
      </c>
      <c r="V43" s="128">
        <f t="shared" si="12"/>
        <v>35560.554844038001</v>
      </c>
      <c r="W43" s="128">
        <f t="shared" si="13"/>
        <v>6355.4451559620002</v>
      </c>
      <c r="X43" s="128">
        <f t="shared" si="14"/>
        <v>41916</v>
      </c>
      <c r="Y43" s="128">
        <f t="shared" ref="Y43:Y74" si="27">J43*Y$9</f>
        <v>30480.475580604001</v>
      </c>
      <c r="Z43" s="128">
        <f t="shared" ref="Z43:Z74" si="28">K43*Y$9</f>
        <v>5447.5244193959998</v>
      </c>
      <c r="AA43" s="52">
        <f t="shared" si="17"/>
        <v>35928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4.25" customHeight="1">
      <c r="A44" s="183">
        <v>75</v>
      </c>
      <c r="B44" s="46">
        <v>41183</v>
      </c>
      <c r="C44" s="68">
        <v>622</v>
      </c>
      <c r="D44" s="96">
        <f>'base(indices)'!G49</f>
        <v>1.2666137399999999</v>
      </c>
      <c r="E44" s="58">
        <f t="shared" si="0"/>
        <v>787.83374628000001</v>
      </c>
      <c r="F44" s="48">
        <v>0</v>
      </c>
      <c r="G44" s="60">
        <f t="shared" si="1"/>
        <v>0</v>
      </c>
      <c r="H44" s="61">
        <f t="shared" si="2"/>
        <v>787.83374628000001</v>
      </c>
      <c r="I44" s="141">
        <f t="shared" si="19"/>
        <v>77624.519070760027</v>
      </c>
      <c r="J44" s="104">
        <f>IF((I44-H$45+(H$45/12*3))+K44&gt;N134,N134-K44,(I44-H$45+(H$45/12*3)))</f>
        <v>50800.792634340003</v>
      </c>
      <c r="K44" s="104">
        <f t="shared" si="20"/>
        <v>9079.2073656600005</v>
      </c>
      <c r="L44" s="105">
        <f t="shared" si="23"/>
        <v>59880</v>
      </c>
      <c r="M44" s="104">
        <f t="shared" si="24"/>
        <v>48260.753002623002</v>
      </c>
      <c r="N44" s="104">
        <f t="shared" si="21"/>
        <v>8625.2469973770003</v>
      </c>
      <c r="O44" s="104">
        <f t="shared" si="22"/>
        <v>56886</v>
      </c>
      <c r="P44" s="104">
        <f t="shared" si="25"/>
        <v>45720.713370906007</v>
      </c>
      <c r="Q44" s="104">
        <f t="shared" si="8"/>
        <v>8171.286629094001</v>
      </c>
      <c r="R44" s="104">
        <f t="shared" si="26"/>
        <v>53892.000000000007</v>
      </c>
      <c r="S44" s="104">
        <f t="shared" si="9"/>
        <v>40640.634107472004</v>
      </c>
      <c r="T44" s="104">
        <f t="shared" si="10"/>
        <v>7263.3658925280006</v>
      </c>
      <c r="U44" s="104">
        <f t="shared" si="11"/>
        <v>47904.000000000007</v>
      </c>
      <c r="V44" s="104">
        <f t="shared" si="12"/>
        <v>35560.554844038001</v>
      </c>
      <c r="W44" s="104">
        <f t="shared" si="13"/>
        <v>6355.4451559620002</v>
      </c>
      <c r="X44" s="104">
        <f t="shared" si="14"/>
        <v>41916</v>
      </c>
      <c r="Y44" s="104">
        <f t="shared" si="27"/>
        <v>30480.475580604001</v>
      </c>
      <c r="Z44" s="104">
        <f t="shared" si="28"/>
        <v>5447.5244193959998</v>
      </c>
      <c r="AA44" s="66">
        <f t="shared" si="17"/>
        <v>35928</v>
      </c>
      <c r="AB44" s="36"/>
      <c r="AC44" s="36"/>
      <c r="AD44" s="36"/>
      <c r="AE44" s="36"/>
      <c r="AF44" s="36"/>
      <c r="AG44" s="37"/>
      <c r="AH44" s="36"/>
      <c r="AI44" s="36"/>
    </row>
    <row r="45" spans="1:35" ht="14.25" customHeight="1">
      <c r="A45" s="183">
        <v>74</v>
      </c>
      <c r="B45" s="56">
        <v>41214</v>
      </c>
      <c r="C45" s="68">
        <v>622</v>
      </c>
      <c r="D45" s="96">
        <f>'base(indices)'!G50</f>
        <v>1.2666137399999999</v>
      </c>
      <c r="E45" s="69">
        <f t="shared" si="0"/>
        <v>787.83374628000001</v>
      </c>
      <c r="F45" s="48">
        <v>0</v>
      </c>
      <c r="G45" s="70">
        <f t="shared" si="1"/>
        <v>0</v>
      </c>
      <c r="H45" s="71">
        <f t="shared" si="2"/>
        <v>787.83374628000001</v>
      </c>
      <c r="I45" s="140">
        <f t="shared" si="19"/>
        <v>76836.68532448003</v>
      </c>
      <c r="J45" s="128">
        <f>IF((I45-H$45+(H$45/12*2))+K45&gt;N134,N134-K45,(I45-H$45+(H$45/12*2)))</f>
        <v>50800.792634340003</v>
      </c>
      <c r="K45" s="128">
        <f t="shared" si="20"/>
        <v>9079.2073656600005</v>
      </c>
      <c r="L45" s="128">
        <f t="shared" si="23"/>
        <v>59880</v>
      </c>
      <c r="M45" s="128">
        <f t="shared" si="24"/>
        <v>48260.753002623002</v>
      </c>
      <c r="N45" s="128">
        <f t="shared" si="21"/>
        <v>8625.2469973770003</v>
      </c>
      <c r="O45" s="128">
        <f t="shared" si="22"/>
        <v>56886</v>
      </c>
      <c r="P45" s="106">
        <f t="shared" si="25"/>
        <v>45720.713370906007</v>
      </c>
      <c r="Q45" s="128">
        <f t="shared" si="8"/>
        <v>8171.286629094001</v>
      </c>
      <c r="R45" s="128">
        <f t="shared" si="26"/>
        <v>53892.000000000007</v>
      </c>
      <c r="S45" s="128">
        <f t="shared" si="9"/>
        <v>40640.634107472004</v>
      </c>
      <c r="T45" s="128">
        <f t="shared" si="10"/>
        <v>7263.3658925280006</v>
      </c>
      <c r="U45" s="128">
        <f t="shared" si="11"/>
        <v>47904.000000000007</v>
      </c>
      <c r="V45" s="128">
        <f t="shared" si="12"/>
        <v>35560.554844038001</v>
      </c>
      <c r="W45" s="128">
        <f t="shared" si="13"/>
        <v>6355.4451559620002</v>
      </c>
      <c r="X45" s="128">
        <f t="shared" si="14"/>
        <v>41916</v>
      </c>
      <c r="Y45" s="128">
        <f t="shared" si="27"/>
        <v>30480.475580604001</v>
      </c>
      <c r="Z45" s="128">
        <f t="shared" si="28"/>
        <v>5447.5244193959998</v>
      </c>
      <c r="AA45" s="52">
        <f t="shared" si="17"/>
        <v>35928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4.25" customHeight="1">
      <c r="A46" s="183">
        <v>73</v>
      </c>
      <c r="B46" s="46">
        <v>41244</v>
      </c>
      <c r="C46" s="68">
        <f>622*2</f>
        <v>1244</v>
      </c>
      <c r="D46" s="96">
        <f>'base(indices)'!G51</f>
        <v>1.2666137399999999</v>
      </c>
      <c r="E46" s="58">
        <f>C46*D46</f>
        <v>1575.66749256</v>
      </c>
      <c r="F46" s="48">
        <v>0</v>
      </c>
      <c r="G46" s="60">
        <f t="shared" si="1"/>
        <v>0</v>
      </c>
      <c r="H46" s="61">
        <f t="shared" si="2"/>
        <v>1575.66749256</v>
      </c>
      <c r="I46" s="141">
        <f t="shared" si="19"/>
        <v>76048.851578200032</v>
      </c>
      <c r="J46" s="104">
        <f>IF((I46-H$45+(H$45/12*1))+K46&gt;N134,N134-K46,(I46-H$45+(H$45/12*1)))</f>
        <v>50800.792634340003</v>
      </c>
      <c r="K46" s="104">
        <f t="shared" si="20"/>
        <v>9079.2073656600005</v>
      </c>
      <c r="L46" s="105">
        <f t="shared" si="23"/>
        <v>59880</v>
      </c>
      <c r="M46" s="104">
        <f t="shared" si="24"/>
        <v>48260.753002623002</v>
      </c>
      <c r="N46" s="104">
        <f t="shared" si="21"/>
        <v>8625.2469973770003</v>
      </c>
      <c r="O46" s="104">
        <f t="shared" si="22"/>
        <v>56886</v>
      </c>
      <c r="P46" s="104">
        <f t="shared" si="25"/>
        <v>45720.713370906007</v>
      </c>
      <c r="Q46" s="104">
        <f t="shared" si="8"/>
        <v>8171.286629094001</v>
      </c>
      <c r="R46" s="104">
        <f t="shared" si="26"/>
        <v>53892.000000000007</v>
      </c>
      <c r="S46" s="104">
        <f t="shared" si="9"/>
        <v>40640.634107472004</v>
      </c>
      <c r="T46" s="104">
        <f t="shared" si="10"/>
        <v>7263.3658925280006</v>
      </c>
      <c r="U46" s="104">
        <f t="shared" si="11"/>
        <v>47904.000000000007</v>
      </c>
      <c r="V46" s="104">
        <f t="shared" si="12"/>
        <v>35560.554844038001</v>
      </c>
      <c r="W46" s="104">
        <f t="shared" si="13"/>
        <v>6355.4451559620002</v>
      </c>
      <c r="X46" s="104">
        <f t="shared" si="14"/>
        <v>41916</v>
      </c>
      <c r="Y46" s="104">
        <f t="shared" si="27"/>
        <v>30480.475580604001</v>
      </c>
      <c r="Z46" s="104">
        <f t="shared" si="28"/>
        <v>5447.5244193959998</v>
      </c>
      <c r="AA46" s="66">
        <f t="shared" si="17"/>
        <v>35928</v>
      </c>
      <c r="AB46" s="36"/>
      <c r="AC46" s="36"/>
      <c r="AD46" s="36"/>
      <c r="AE46" s="36"/>
      <c r="AF46" s="36"/>
      <c r="AG46" s="37"/>
      <c r="AH46" s="36"/>
      <c r="AI46" s="36"/>
    </row>
    <row r="47" spans="1:35" ht="14.25" customHeight="1">
      <c r="A47" s="183">
        <v>72</v>
      </c>
      <c r="B47" s="46">
        <v>41275</v>
      </c>
      <c r="C47" s="68">
        <v>678</v>
      </c>
      <c r="D47" s="96">
        <f>'base(indices)'!G52</f>
        <v>1.2666137399999999</v>
      </c>
      <c r="E47" s="69">
        <f t="shared" si="0"/>
        <v>858.76411571999995</v>
      </c>
      <c r="F47" s="48">
        <v>0</v>
      </c>
      <c r="G47" s="70">
        <f t="shared" si="1"/>
        <v>0</v>
      </c>
      <c r="H47" s="71">
        <f t="shared" si="2"/>
        <v>858.76411571999995</v>
      </c>
      <c r="I47" s="140">
        <f t="shared" si="19"/>
        <v>74473.184085640038</v>
      </c>
      <c r="J47" s="128">
        <f>IF((I47-H$57+(H$57))+K47&gt;N134,N134-K47,(I47-H$57+(H$57)))</f>
        <v>50800.792634340003</v>
      </c>
      <c r="K47" s="128">
        <f t="shared" si="20"/>
        <v>9079.2073656600005</v>
      </c>
      <c r="L47" s="128">
        <f t="shared" si="23"/>
        <v>59880</v>
      </c>
      <c r="M47" s="128">
        <f t="shared" si="24"/>
        <v>48260.753002623002</v>
      </c>
      <c r="N47" s="128">
        <f t="shared" si="21"/>
        <v>8625.2469973770003</v>
      </c>
      <c r="O47" s="128">
        <f t="shared" si="22"/>
        <v>56886</v>
      </c>
      <c r="P47" s="106">
        <f t="shared" si="25"/>
        <v>45720.713370906007</v>
      </c>
      <c r="Q47" s="128">
        <f t="shared" si="8"/>
        <v>8171.286629094001</v>
      </c>
      <c r="R47" s="128">
        <f t="shared" si="26"/>
        <v>53892.000000000007</v>
      </c>
      <c r="S47" s="128">
        <f t="shared" si="9"/>
        <v>40640.634107472004</v>
      </c>
      <c r="T47" s="128">
        <f t="shared" si="10"/>
        <v>7263.3658925280006</v>
      </c>
      <c r="U47" s="128">
        <f t="shared" si="11"/>
        <v>47904.000000000007</v>
      </c>
      <c r="V47" s="128">
        <f t="shared" si="12"/>
        <v>35560.554844038001</v>
      </c>
      <c r="W47" s="128">
        <f t="shared" si="13"/>
        <v>6355.4451559620002</v>
      </c>
      <c r="X47" s="128">
        <f t="shared" si="14"/>
        <v>41916</v>
      </c>
      <c r="Y47" s="128">
        <f t="shared" si="27"/>
        <v>30480.475580604001</v>
      </c>
      <c r="Z47" s="128">
        <f t="shared" si="28"/>
        <v>5447.5244193959998</v>
      </c>
      <c r="AA47" s="52">
        <f t="shared" si="17"/>
        <v>35928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4.25" customHeight="1">
      <c r="A48" s="183">
        <v>71</v>
      </c>
      <c r="B48" s="56">
        <v>41306</v>
      </c>
      <c r="C48" s="68">
        <v>678</v>
      </c>
      <c r="D48" s="96">
        <f>'base(indices)'!G53</f>
        <v>1.2666137399999999</v>
      </c>
      <c r="E48" s="58">
        <f t="shared" si="0"/>
        <v>858.76411571999995</v>
      </c>
      <c r="F48" s="48">
        <v>0</v>
      </c>
      <c r="G48" s="60">
        <f t="shared" si="1"/>
        <v>0</v>
      </c>
      <c r="H48" s="61">
        <f t="shared" si="2"/>
        <v>858.76411571999995</v>
      </c>
      <c r="I48" s="141">
        <f t="shared" si="19"/>
        <v>73614.41996992004</v>
      </c>
      <c r="J48" s="104">
        <f>IF((I48-H$57+(H$57/12*11))+K48&gt;N134,N134-K48,(I48-H$57+(H$57/12*11)))</f>
        <v>50800.792634340003</v>
      </c>
      <c r="K48" s="104">
        <f t="shared" si="20"/>
        <v>9079.2073656600005</v>
      </c>
      <c r="L48" s="105">
        <f t="shared" si="23"/>
        <v>59880</v>
      </c>
      <c r="M48" s="104">
        <f t="shared" si="24"/>
        <v>48260.753002623002</v>
      </c>
      <c r="N48" s="104">
        <f t="shared" si="21"/>
        <v>8625.2469973770003</v>
      </c>
      <c r="O48" s="104">
        <f t="shared" si="22"/>
        <v>56886</v>
      </c>
      <c r="P48" s="104">
        <f t="shared" si="25"/>
        <v>45720.713370906007</v>
      </c>
      <c r="Q48" s="104">
        <f t="shared" si="8"/>
        <v>8171.286629094001</v>
      </c>
      <c r="R48" s="104">
        <f t="shared" si="26"/>
        <v>53892.000000000007</v>
      </c>
      <c r="S48" s="104">
        <f t="shared" si="9"/>
        <v>40640.634107472004</v>
      </c>
      <c r="T48" s="104">
        <f t="shared" si="10"/>
        <v>7263.3658925280006</v>
      </c>
      <c r="U48" s="104">
        <f t="shared" si="11"/>
        <v>47904.000000000007</v>
      </c>
      <c r="V48" s="104">
        <f t="shared" si="12"/>
        <v>35560.554844038001</v>
      </c>
      <c r="W48" s="104">
        <f t="shared" si="13"/>
        <v>6355.4451559620002</v>
      </c>
      <c r="X48" s="104">
        <f t="shared" si="14"/>
        <v>41916</v>
      </c>
      <c r="Y48" s="104">
        <f t="shared" si="27"/>
        <v>30480.475580604001</v>
      </c>
      <c r="Z48" s="104">
        <f t="shared" si="28"/>
        <v>5447.5244193959998</v>
      </c>
      <c r="AA48" s="66">
        <f t="shared" si="17"/>
        <v>35928</v>
      </c>
      <c r="AB48" s="36"/>
      <c r="AC48" s="36"/>
      <c r="AD48" s="36"/>
      <c r="AE48" s="36"/>
      <c r="AF48" s="36"/>
      <c r="AG48" s="37"/>
      <c r="AH48" s="36"/>
      <c r="AI48" s="36"/>
    </row>
    <row r="49" spans="1:35" ht="14.25" customHeight="1">
      <c r="A49" s="183">
        <v>70</v>
      </c>
      <c r="B49" s="46">
        <v>41334</v>
      </c>
      <c r="C49" s="68">
        <v>678</v>
      </c>
      <c r="D49" s="96">
        <f>'base(indices)'!G54</f>
        <v>1.2666137399999999</v>
      </c>
      <c r="E49" s="69">
        <f t="shared" si="0"/>
        <v>858.76411571999995</v>
      </c>
      <c r="F49" s="48">
        <v>0</v>
      </c>
      <c r="G49" s="70">
        <f t="shared" si="1"/>
        <v>0</v>
      </c>
      <c r="H49" s="71">
        <f t="shared" si="2"/>
        <v>858.76411571999995</v>
      </c>
      <c r="I49" s="140">
        <f t="shared" si="19"/>
        <v>72755.655854200042</v>
      </c>
      <c r="J49" s="128">
        <f>IF((I49-H$57+(H$57/12*10))+K49&gt;N134,N134-K49,(I49-H$57+(H$57/12*10)))</f>
        <v>50800.792634340003</v>
      </c>
      <c r="K49" s="128">
        <f t="shared" si="20"/>
        <v>9079.2073656600005</v>
      </c>
      <c r="L49" s="128">
        <f t="shared" si="23"/>
        <v>59880</v>
      </c>
      <c r="M49" s="128">
        <f t="shared" si="24"/>
        <v>48260.753002623002</v>
      </c>
      <c r="N49" s="128">
        <f t="shared" si="21"/>
        <v>8625.2469973770003</v>
      </c>
      <c r="O49" s="128">
        <f t="shared" si="22"/>
        <v>56886</v>
      </c>
      <c r="P49" s="106">
        <f t="shared" si="25"/>
        <v>45720.713370906007</v>
      </c>
      <c r="Q49" s="128">
        <f t="shared" si="8"/>
        <v>8171.286629094001</v>
      </c>
      <c r="R49" s="128">
        <f t="shared" si="26"/>
        <v>53892.000000000007</v>
      </c>
      <c r="S49" s="128">
        <f t="shared" si="9"/>
        <v>40640.634107472004</v>
      </c>
      <c r="T49" s="128">
        <f t="shared" si="10"/>
        <v>7263.3658925280006</v>
      </c>
      <c r="U49" s="128">
        <f t="shared" si="11"/>
        <v>47904.000000000007</v>
      </c>
      <c r="V49" s="128">
        <f t="shared" si="12"/>
        <v>35560.554844038001</v>
      </c>
      <c r="W49" s="128">
        <f t="shared" si="13"/>
        <v>6355.4451559620002</v>
      </c>
      <c r="X49" s="128">
        <f t="shared" si="14"/>
        <v>41916</v>
      </c>
      <c r="Y49" s="128">
        <f t="shared" si="27"/>
        <v>30480.475580604001</v>
      </c>
      <c r="Z49" s="128">
        <f t="shared" si="28"/>
        <v>5447.5244193959998</v>
      </c>
      <c r="AA49" s="52">
        <f t="shared" si="17"/>
        <v>35928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4.25" customHeight="1">
      <c r="A50" s="183">
        <v>69</v>
      </c>
      <c r="B50" s="46">
        <v>41365</v>
      </c>
      <c r="C50" s="68">
        <v>678</v>
      </c>
      <c r="D50" s="96">
        <f>'base(indices)'!G55</f>
        <v>1.2666137399999999</v>
      </c>
      <c r="E50" s="58">
        <f t="shared" si="0"/>
        <v>858.76411571999995</v>
      </c>
      <c r="F50" s="48">
        <v>0</v>
      </c>
      <c r="G50" s="60">
        <f t="shared" si="1"/>
        <v>0</v>
      </c>
      <c r="H50" s="61">
        <f t="shared" si="2"/>
        <v>858.76411571999995</v>
      </c>
      <c r="I50" s="141">
        <f t="shared" si="19"/>
        <v>71896.891738480044</v>
      </c>
      <c r="J50" s="104">
        <f>IF((I50-H$57+(H$57/12*9))+K50&gt;N134,N134-K50,(I50-H$57+(H$57/12*9)))</f>
        <v>50800.792634340003</v>
      </c>
      <c r="K50" s="104">
        <f t="shared" si="20"/>
        <v>9079.2073656600005</v>
      </c>
      <c r="L50" s="105">
        <f t="shared" si="23"/>
        <v>59880</v>
      </c>
      <c r="M50" s="104">
        <f t="shared" si="24"/>
        <v>48260.753002623002</v>
      </c>
      <c r="N50" s="104">
        <f t="shared" si="21"/>
        <v>8625.2469973770003</v>
      </c>
      <c r="O50" s="104">
        <f t="shared" si="22"/>
        <v>56886</v>
      </c>
      <c r="P50" s="104">
        <f>J50*$P$9</f>
        <v>45720.713370906007</v>
      </c>
      <c r="Q50" s="104">
        <f t="shared" si="8"/>
        <v>8171.286629094001</v>
      </c>
      <c r="R50" s="104">
        <f t="shared" si="26"/>
        <v>53892.000000000007</v>
      </c>
      <c r="S50" s="104">
        <f t="shared" si="9"/>
        <v>40640.634107472004</v>
      </c>
      <c r="T50" s="104">
        <f t="shared" si="10"/>
        <v>7263.3658925280006</v>
      </c>
      <c r="U50" s="104">
        <f t="shared" si="11"/>
        <v>47904.000000000007</v>
      </c>
      <c r="V50" s="104">
        <f t="shared" si="12"/>
        <v>35560.554844038001</v>
      </c>
      <c r="W50" s="104">
        <f t="shared" si="13"/>
        <v>6355.4451559620002</v>
      </c>
      <c r="X50" s="104">
        <f t="shared" si="14"/>
        <v>41916</v>
      </c>
      <c r="Y50" s="104">
        <f t="shared" si="27"/>
        <v>30480.475580604001</v>
      </c>
      <c r="Z50" s="104">
        <f t="shared" si="28"/>
        <v>5447.5244193959998</v>
      </c>
      <c r="AA50" s="66">
        <f t="shared" si="17"/>
        <v>35928</v>
      </c>
      <c r="AB50" s="36"/>
      <c r="AC50" s="36"/>
      <c r="AD50" s="36"/>
      <c r="AE50" s="36"/>
      <c r="AF50" s="36"/>
      <c r="AG50" s="37"/>
      <c r="AH50" s="36"/>
      <c r="AI50" s="36"/>
    </row>
    <row r="51" spans="1:35" ht="14.25" customHeight="1">
      <c r="A51" s="183">
        <v>68</v>
      </c>
      <c r="B51" s="56">
        <v>41395</v>
      </c>
      <c r="C51" s="68">
        <v>678</v>
      </c>
      <c r="D51" s="96">
        <f>'base(indices)'!G56</f>
        <v>1.2666137399999999</v>
      </c>
      <c r="E51" s="69">
        <f t="shared" si="0"/>
        <v>858.76411571999995</v>
      </c>
      <c r="F51" s="48">
        <v>0</v>
      </c>
      <c r="G51" s="70">
        <f t="shared" si="1"/>
        <v>0</v>
      </c>
      <c r="H51" s="71">
        <f t="shared" si="2"/>
        <v>858.76411571999995</v>
      </c>
      <c r="I51" s="140">
        <f t="shared" si="19"/>
        <v>71038.127622760047</v>
      </c>
      <c r="J51" s="128">
        <f>IF((I51-H$57+(H$57/12*8))+K51&gt;N134,N134-K51,(I51-H$57+(H$57/12*8)))</f>
        <v>50800.792634340003</v>
      </c>
      <c r="K51" s="128">
        <f t="shared" si="20"/>
        <v>9079.2073656600005</v>
      </c>
      <c r="L51" s="128">
        <f t="shared" si="23"/>
        <v>59880</v>
      </c>
      <c r="M51" s="128">
        <f t="shared" si="24"/>
        <v>48260.753002623002</v>
      </c>
      <c r="N51" s="128">
        <f t="shared" si="21"/>
        <v>8625.2469973770003</v>
      </c>
      <c r="O51" s="128">
        <f t="shared" si="22"/>
        <v>56886</v>
      </c>
      <c r="P51" s="106">
        <f>J51*$P$9</f>
        <v>45720.713370906007</v>
      </c>
      <c r="Q51" s="128">
        <f t="shared" si="8"/>
        <v>8171.286629094001</v>
      </c>
      <c r="R51" s="128">
        <f t="shared" si="26"/>
        <v>53892.000000000007</v>
      </c>
      <c r="S51" s="128">
        <f t="shared" si="9"/>
        <v>40640.634107472004</v>
      </c>
      <c r="T51" s="128">
        <f t="shared" si="10"/>
        <v>7263.3658925280006</v>
      </c>
      <c r="U51" s="128">
        <f t="shared" si="11"/>
        <v>47904.000000000007</v>
      </c>
      <c r="V51" s="128">
        <f t="shared" si="12"/>
        <v>35560.554844038001</v>
      </c>
      <c r="W51" s="128">
        <f t="shared" si="13"/>
        <v>6355.4451559620002</v>
      </c>
      <c r="X51" s="128">
        <f t="shared" si="14"/>
        <v>41916</v>
      </c>
      <c r="Y51" s="128">
        <f t="shared" si="27"/>
        <v>30480.475580604001</v>
      </c>
      <c r="Z51" s="128">
        <f t="shared" si="28"/>
        <v>5447.5244193959998</v>
      </c>
      <c r="AA51" s="52">
        <f t="shared" si="17"/>
        <v>35928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4.25" customHeight="1">
      <c r="A52" s="183">
        <v>67</v>
      </c>
      <c r="B52" s="46">
        <v>41426</v>
      </c>
      <c r="C52" s="68">
        <v>678</v>
      </c>
      <c r="D52" s="96">
        <f>'base(indices)'!G57</f>
        <v>1.2666137399999999</v>
      </c>
      <c r="E52" s="58">
        <f t="shared" si="0"/>
        <v>858.76411571999995</v>
      </c>
      <c r="F52" s="48">
        <v>0</v>
      </c>
      <c r="G52" s="60">
        <f t="shared" si="1"/>
        <v>0</v>
      </c>
      <c r="H52" s="61">
        <f t="shared" si="2"/>
        <v>858.76411571999995</v>
      </c>
      <c r="I52" s="141">
        <f t="shared" si="19"/>
        <v>70179.363507040049</v>
      </c>
      <c r="J52" s="104">
        <f>IF((I52-H$57+(H$57/12*7))+K52&gt;N134,N134-K52,(I52-H$57+(H$57/12*7)))</f>
        <v>50800.792634340003</v>
      </c>
      <c r="K52" s="104">
        <f t="shared" si="20"/>
        <v>9079.2073656600005</v>
      </c>
      <c r="L52" s="105">
        <f t="shared" si="23"/>
        <v>59880</v>
      </c>
      <c r="M52" s="104">
        <f t="shared" si="24"/>
        <v>48260.753002623002</v>
      </c>
      <c r="N52" s="104">
        <f t="shared" si="21"/>
        <v>8625.2469973770003</v>
      </c>
      <c r="O52" s="104">
        <f t="shared" si="22"/>
        <v>56886</v>
      </c>
      <c r="P52" s="104">
        <f t="shared" ref="P52:P71" si="29">J52*$P$9</f>
        <v>45720.713370906007</v>
      </c>
      <c r="Q52" s="104">
        <f t="shared" si="8"/>
        <v>8171.286629094001</v>
      </c>
      <c r="R52" s="104">
        <f t="shared" si="26"/>
        <v>53892.000000000007</v>
      </c>
      <c r="S52" s="104">
        <f t="shared" si="9"/>
        <v>40640.634107472004</v>
      </c>
      <c r="T52" s="104">
        <f t="shared" si="10"/>
        <v>7263.3658925280006</v>
      </c>
      <c r="U52" s="104">
        <f t="shared" si="11"/>
        <v>47904.000000000007</v>
      </c>
      <c r="V52" s="104">
        <f t="shared" si="12"/>
        <v>35560.554844038001</v>
      </c>
      <c r="W52" s="104">
        <f t="shared" si="13"/>
        <v>6355.4451559620002</v>
      </c>
      <c r="X52" s="104">
        <f t="shared" si="14"/>
        <v>41916</v>
      </c>
      <c r="Y52" s="104">
        <f t="shared" si="27"/>
        <v>30480.475580604001</v>
      </c>
      <c r="Z52" s="104">
        <f t="shared" si="28"/>
        <v>5447.5244193959998</v>
      </c>
      <c r="AA52" s="66">
        <f t="shared" si="17"/>
        <v>35928</v>
      </c>
      <c r="AB52" s="36"/>
      <c r="AC52" s="36"/>
      <c r="AD52" s="36"/>
      <c r="AE52" s="36"/>
      <c r="AF52" s="36"/>
      <c r="AG52" s="37"/>
      <c r="AH52" s="36"/>
      <c r="AI52" s="36"/>
    </row>
    <row r="53" spans="1:35" ht="14.25" customHeight="1">
      <c r="A53" s="183">
        <v>66</v>
      </c>
      <c r="B53" s="46">
        <v>41456</v>
      </c>
      <c r="C53" s="68">
        <v>678</v>
      </c>
      <c r="D53" s="96">
        <f>'base(indices)'!G58</f>
        <v>1.2666137399999999</v>
      </c>
      <c r="E53" s="69">
        <f t="shared" si="0"/>
        <v>858.76411571999995</v>
      </c>
      <c r="F53" s="48">
        <v>0</v>
      </c>
      <c r="G53" s="70">
        <f t="shared" si="1"/>
        <v>0</v>
      </c>
      <c r="H53" s="71">
        <f t="shared" si="2"/>
        <v>858.76411571999995</v>
      </c>
      <c r="I53" s="140">
        <f t="shared" si="19"/>
        <v>69320.599391320051</v>
      </c>
      <c r="J53" s="128">
        <f>IF((I53-H$57+(H$57/12*6))+K53&gt;N134,N134-K53,(I53-H$57+(H$57/12*6)))</f>
        <v>50800.792634340003</v>
      </c>
      <c r="K53" s="128">
        <f t="shared" si="20"/>
        <v>9079.2073656600005</v>
      </c>
      <c r="L53" s="128">
        <f t="shared" si="23"/>
        <v>59880</v>
      </c>
      <c r="M53" s="128">
        <f t="shared" si="24"/>
        <v>48260.753002623002</v>
      </c>
      <c r="N53" s="128">
        <f t="shared" si="21"/>
        <v>8625.2469973770003</v>
      </c>
      <c r="O53" s="128">
        <f t="shared" si="22"/>
        <v>56886</v>
      </c>
      <c r="P53" s="106">
        <f t="shared" si="29"/>
        <v>45720.713370906007</v>
      </c>
      <c r="Q53" s="128">
        <f t="shared" si="8"/>
        <v>8171.286629094001</v>
      </c>
      <c r="R53" s="128">
        <f t="shared" si="26"/>
        <v>53892.000000000007</v>
      </c>
      <c r="S53" s="128">
        <f t="shared" si="9"/>
        <v>40640.634107472004</v>
      </c>
      <c r="T53" s="128">
        <f t="shared" si="10"/>
        <v>7263.3658925280006</v>
      </c>
      <c r="U53" s="128">
        <f t="shared" si="11"/>
        <v>47904.000000000007</v>
      </c>
      <c r="V53" s="128">
        <f t="shared" si="12"/>
        <v>35560.554844038001</v>
      </c>
      <c r="W53" s="128">
        <f t="shared" si="13"/>
        <v>6355.4451559620002</v>
      </c>
      <c r="X53" s="128">
        <f t="shared" si="14"/>
        <v>41916</v>
      </c>
      <c r="Y53" s="128">
        <f t="shared" si="27"/>
        <v>30480.475580604001</v>
      </c>
      <c r="Z53" s="128">
        <f t="shared" si="28"/>
        <v>5447.5244193959998</v>
      </c>
      <c r="AA53" s="52">
        <f t="shared" si="17"/>
        <v>35928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4.25" customHeight="1">
      <c r="A54" s="183">
        <v>65</v>
      </c>
      <c r="B54" s="56">
        <v>41487</v>
      </c>
      <c r="C54" s="68">
        <v>678</v>
      </c>
      <c r="D54" s="96">
        <f>'base(indices)'!G59</f>
        <v>1.2663490799999999</v>
      </c>
      <c r="E54" s="58">
        <f t="shared" si="0"/>
        <v>858.58467623999991</v>
      </c>
      <c r="F54" s="48">
        <v>0</v>
      </c>
      <c r="G54" s="60">
        <f t="shared" si="1"/>
        <v>0</v>
      </c>
      <c r="H54" s="61">
        <f t="shared" si="2"/>
        <v>858.58467623999991</v>
      </c>
      <c r="I54" s="141">
        <f t="shared" si="19"/>
        <v>68461.835275600053</v>
      </c>
      <c r="J54" s="104">
        <f>IF((I54-H$57+(H$57/12*5))+K54&gt;N134,N134-K54,(I54-H$57+(H$57/12*5)))</f>
        <v>50800.792634340003</v>
      </c>
      <c r="K54" s="104">
        <f t="shared" si="20"/>
        <v>9079.2073656600005</v>
      </c>
      <c r="L54" s="105">
        <f t="shared" si="23"/>
        <v>59880</v>
      </c>
      <c r="M54" s="104">
        <f t="shared" si="24"/>
        <v>48260.753002623002</v>
      </c>
      <c r="N54" s="104">
        <f t="shared" si="21"/>
        <v>8625.2469973770003</v>
      </c>
      <c r="O54" s="104">
        <f t="shared" si="22"/>
        <v>56886</v>
      </c>
      <c r="P54" s="104">
        <f t="shared" si="29"/>
        <v>45720.713370906007</v>
      </c>
      <c r="Q54" s="104">
        <f t="shared" si="8"/>
        <v>8171.286629094001</v>
      </c>
      <c r="R54" s="104">
        <f>P54+Q54</f>
        <v>53892.000000000007</v>
      </c>
      <c r="S54" s="104">
        <f t="shared" si="9"/>
        <v>40640.634107472004</v>
      </c>
      <c r="T54" s="104">
        <f t="shared" si="10"/>
        <v>7263.3658925280006</v>
      </c>
      <c r="U54" s="104">
        <f t="shared" si="11"/>
        <v>47904.000000000007</v>
      </c>
      <c r="V54" s="104">
        <f t="shared" si="12"/>
        <v>35560.554844038001</v>
      </c>
      <c r="W54" s="104">
        <f t="shared" si="13"/>
        <v>6355.4451559620002</v>
      </c>
      <c r="X54" s="104">
        <f t="shared" si="14"/>
        <v>41916</v>
      </c>
      <c r="Y54" s="104">
        <f t="shared" si="27"/>
        <v>30480.475580604001</v>
      </c>
      <c r="Z54" s="104">
        <f t="shared" si="28"/>
        <v>5447.5244193959998</v>
      </c>
      <c r="AA54" s="66">
        <f t="shared" si="17"/>
        <v>35928</v>
      </c>
      <c r="AB54" s="36"/>
      <c r="AC54" s="36"/>
      <c r="AD54" s="36"/>
      <c r="AE54" s="36"/>
      <c r="AF54" s="36"/>
      <c r="AG54" s="37"/>
      <c r="AH54" s="36"/>
      <c r="AI54" s="36"/>
    </row>
    <row r="55" spans="1:35" ht="14.25" customHeight="1">
      <c r="A55" s="183">
        <v>64</v>
      </c>
      <c r="B55" s="46">
        <v>41518</v>
      </c>
      <c r="C55" s="68">
        <v>678</v>
      </c>
      <c r="D55" s="96">
        <f>'base(indices)'!G60</f>
        <v>1.2663490799999999</v>
      </c>
      <c r="E55" s="69">
        <f t="shared" si="0"/>
        <v>858.58467623999991</v>
      </c>
      <c r="F55" s="48">
        <v>0</v>
      </c>
      <c r="G55" s="70">
        <f t="shared" si="1"/>
        <v>0</v>
      </c>
      <c r="H55" s="71">
        <f t="shared" si="2"/>
        <v>858.58467623999991</v>
      </c>
      <c r="I55" s="140">
        <f t="shared" si="19"/>
        <v>67603.25059936005</v>
      </c>
      <c r="J55" s="128">
        <f>IF((I55-H$57+(H$57/12*4))+K55&gt;N134,N134-K55,(I55-H$57+(H$57/12*4)))</f>
        <v>50800.792634340003</v>
      </c>
      <c r="K55" s="128">
        <f t="shared" si="20"/>
        <v>9079.2073656600005</v>
      </c>
      <c r="L55" s="128">
        <f t="shared" si="23"/>
        <v>59880</v>
      </c>
      <c r="M55" s="128">
        <f t="shared" si="24"/>
        <v>48260.753002623002</v>
      </c>
      <c r="N55" s="128">
        <f t="shared" si="21"/>
        <v>8625.2469973770003</v>
      </c>
      <c r="O55" s="128">
        <f t="shared" si="22"/>
        <v>56886</v>
      </c>
      <c r="P55" s="106">
        <f t="shared" si="29"/>
        <v>45720.713370906007</v>
      </c>
      <c r="Q55" s="128">
        <f t="shared" si="8"/>
        <v>8171.286629094001</v>
      </c>
      <c r="R55" s="128">
        <f t="shared" ref="R55:R73" si="30">P55+Q55</f>
        <v>53892.000000000007</v>
      </c>
      <c r="S55" s="128">
        <f t="shared" si="9"/>
        <v>40640.634107472004</v>
      </c>
      <c r="T55" s="128">
        <f t="shared" si="10"/>
        <v>7263.3658925280006</v>
      </c>
      <c r="U55" s="128">
        <f t="shared" si="11"/>
        <v>47904.000000000007</v>
      </c>
      <c r="V55" s="128">
        <f t="shared" si="12"/>
        <v>35560.554844038001</v>
      </c>
      <c r="W55" s="128">
        <f t="shared" si="13"/>
        <v>6355.4451559620002</v>
      </c>
      <c r="X55" s="128">
        <f t="shared" si="14"/>
        <v>41916</v>
      </c>
      <c r="Y55" s="128">
        <f t="shared" si="27"/>
        <v>30480.475580604001</v>
      </c>
      <c r="Z55" s="128">
        <f t="shared" si="28"/>
        <v>5447.5244193959998</v>
      </c>
      <c r="AA55" s="52">
        <f t="shared" si="17"/>
        <v>35928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4.25" customHeight="1">
      <c r="A56" s="183">
        <v>63</v>
      </c>
      <c r="B56" s="46">
        <v>41548</v>
      </c>
      <c r="C56" s="68">
        <v>678</v>
      </c>
      <c r="D56" s="96">
        <f>'base(indices)'!G61</f>
        <v>1.2662490399999999</v>
      </c>
      <c r="E56" s="58">
        <f t="shared" si="0"/>
        <v>858.51684911999996</v>
      </c>
      <c r="F56" s="48">
        <v>0</v>
      </c>
      <c r="G56" s="60">
        <f t="shared" si="1"/>
        <v>0</v>
      </c>
      <c r="H56" s="61">
        <f t="shared" si="2"/>
        <v>858.51684911999996</v>
      </c>
      <c r="I56" s="141">
        <f t="shared" si="19"/>
        <v>66744.665923120047</v>
      </c>
      <c r="J56" s="104">
        <f>IF((I56-H$57+(H$57/12*3))+K56&gt;N134,N134-K56,(I56-H$57+(H$57/12*3)))</f>
        <v>50800.792634340003</v>
      </c>
      <c r="K56" s="104">
        <f t="shared" si="20"/>
        <v>9079.2073656600005</v>
      </c>
      <c r="L56" s="105">
        <f t="shared" si="23"/>
        <v>59880</v>
      </c>
      <c r="M56" s="104">
        <f t="shared" si="24"/>
        <v>48260.753002623002</v>
      </c>
      <c r="N56" s="104">
        <f t="shared" si="21"/>
        <v>8625.2469973770003</v>
      </c>
      <c r="O56" s="104">
        <f t="shared" si="22"/>
        <v>56886</v>
      </c>
      <c r="P56" s="104">
        <f t="shared" si="29"/>
        <v>45720.713370906007</v>
      </c>
      <c r="Q56" s="104">
        <f t="shared" si="8"/>
        <v>8171.286629094001</v>
      </c>
      <c r="R56" s="104">
        <f t="shared" si="30"/>
        <v>53892.000000000007</v>
      </c>
      <c r="S56" s="104">
        <f t="shared" si="9"/>
        <v>40640.634107472004</v>
      </c>
      <c r="T56" s="104">
        <f t="shared" si="10"/>
        <v>7263.3658925280006</v>
      </c>
      <c r="U56" s="104">
        <f t="shared" si="11"/>
        <v>47904.000000000007</v>
      </c>
      <c r="V56" s="104">
        <f t="shared" si="12"/>
        <v>35560.554844038001</v>
      </c>
      <c r="W56" s="104">
        <f t="shared" si="13"/>
        <v>6355.4451559620002</v>
      </c>
      <c r="X56" s="104">
        <f t="shared" si="14"/>
        <v>41916</v>
      </c>
      <c r="Y56" s="104">
        <f t="shared" si="27"/>
        <v>30480.475580604001</v>
      </c>
      <c r="Z56" s="104">
        <f t="shared" si="28"/>
        <v>5447.5244193959998</v>
      </c>
      <c r="AA56" s="66">
        <f t="shared" si="17"/>
        <v>35928</v>
      </c>
      <c r="AB56" s="36"/>
      <c r="AC56" s="36"/>
      <c r="AD56" s="36"/>
      <c r="AE56" s="36"/>
      <c r="AF56" s="36"/>
      <c r="AG56" s="37"/>
      <c r="AH56" s="36"/>
      <c r="AI56" s="36"/>
    </row>
    <row r="57" spans="1:35" ht="14.25" customHeight="1">
      <c r="A57" s="183">
        <v>62</v>
      </c>
      <c r="B57" s="56">
        <v>41579</v>
      </c>
      <c r="C57" s="68">
        <v>678</v>
      </c>
      <c r="D57" s="96">
        <f>'base(indices)'!G62</f>
        <v>1.2650851599999999</v>
      </c>
      <c r="E57" s="69">
        <f t="shared" si="0"/>
        <v>857.72773847999997</v>
      </c>
      <c r="F57" s="48">
        <v>0</v>
      </c>
      <c r="G57" s="70">
        <f t="shared" si="1"/>
        <v>0</v>
      </c>
      <c r="H57" s="71">
        <f t="shared" si="2"/>
        <v>857.72773847999997</v>
      </c>
      <c r="I57" s="140">
        <f t="shared" si="19"/>
        <v>65886.149074000044</v>
      </c>
      <c r="J57" s="128">
        <f>IF((I57-H$57+(H$57/12*2))+K57&gt;N134,N134-K57,(I57-H$57+(H$57/12*2)))</f>
        <v>50800.792634340003</v>
      </c>
      <c r="K57" s="128">
        <f t="shared" si="20"/>
        <v>9079.2073656600005</v>
      </c>
      <c r="L57" s="128">
        <f t="shared" si="23"/>
        <v>59880</v>
      </c>
      <c r="M57" s="128">
        <f t="shared" si="24"/>
        <v>48260.753002623002</v>
      </c>
      <c r="N57" s="128">
        <f t="shared" si="21"/>
        <v>8625.2469973770003</v>
      </c>
      <c r="O57" s="128">
        <f t="shared" si="22"/>
        <v>56886</v>
      </c>
      <c r="P57" s="106">
        <f t="shared" si="29"/>
        <v>45720.713370906007</v>
      </c>
      <c r="Q57" s="128">
        <f t="shared" si="8"/>
        <v>8171.286629094001</v>
      </c>
      <c r="R57" s="128">
        <f t="shared" si="30"/>
        <v>53892.000000000007</v>
      </c>
      <c r="S57" s="128">
        <f t="shared" si="9"/>
        <v>40640.634107472004</v>
      </c>
      <c r="T57" s="128">
        <f t="shared" si="10"/>
        <v>7263.3658925280006</v>
      </c>
      <c r="U57" s="128">
        <f t="shared" si="11"/>
        <v>47904.000000000007</v>
      </c>
      <c r="V57" s="128">
        <f t="shared" si="12"/>
        <v>35560.554844038001</v>
      </c>
      <c r="W57" s="128">
        <f t="shared" si="13"/>
        <v>6355.4451559620002</v>
      </c>
      <c r="X57" s="128">
        <f t="shared" si="14"/>
        <v>41916</v>
      </c>
      <c r="Y57" s="128">
        <f t="shared" si="27"/>
        <v>30480.475580604001</v>
      </c>
      <c r="Z57" s="128">
        <f t="shared" si="28"/>
        <v>5447.5244193959998</v>
      </c>
      <c r="AA57" s="52">
        <f t="shared" si="17"/>
        <v>35928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4.25" customHeight="1">
      <c r="A58" s="183">
        <v>61</v>
      </c>
      <c r="B58" s="46">
        <v>41609</v>
      </c>
      <c r="C58" s="68">
        <f>678*2</f>
        <v>1356</v>
      </c>
      <c r="D58" s="96">
        <f>'base(indices)'!G63</f>
        <v>1.26482334</v>
      </c>
      <c r="E58" s="58">
        <f t="shared" si="0"/>
        <v>1715.1004490400001</v>
      </c>
      <c r="F58" s="48">
        <v>0</v>
      </c>
      <c r="G58" s="60">
        <f t="shared" si="1"/>
        <v>0</v>
      </c>
      <c r="H58" s="61">
        <f t="shared" si="2"/>
        <v>1715.1004490400001</v>
      </c>
      <c r="I58" s="141">
        <f t="shared" si="19"/>
        <v>65028.421335520048</v>
      </c>
      <c r="J58" s="104">
        <f>IF((I58-H$57+(H$57/12*1))+K58&gt;N134,N134-K58,(I58-H$57+(H$57/12*1)))</f>
        <v>50800.792634340003</v>
      </c>
      <c r="K58" s="104">
        <f t="shared" si="20"/>
        <v>9079.2073656600005</v>
      </c>
      <c r="L58" s="105">
        <f t="shared" si="23"/>
        <v>59880</v>
      </c>
      <c r="M58" s="104">
        <f t="shared" si="24"/>
        <v>48260.753002623002</v>
      </c>
      <c r="N58" s="104">
        <f t="shared" si="21"/>
        <v>8625.2469973770003</v>
      </c>
      <c r="O58" s="104">
        <f t="shared" si="22"/>
        <v>56886</v>
      </c>
      <c r="P58" s="104">
        <f t="shared" si="29"/>
        <v>45720.713370906007</v>
      </c>
      <c r="Q58" s="104">
        <f t="shared" si="8"/>
        <v>8171.286629094001</v>
      </c>
      <c r="R58" s="104">
        <f t="shared" si="30"/>
        <v>53892.000000000007</v>
      </c>
      <c r="S58" s="104">
        <f t="shared" si="9"/>
        <v>40640.634107472004</v>
      </c>
      <c r="T58" s="104">
        <f t="shared" si="10"/>
        <v>7263.3658925280006</v>
      </c>
      <c r="U58" s="104">
        <f t="shared" si="11"/>
        <v>47904.000000000007</v>
      </c>
      <c r="V58" s="104">
        <f t="shared" si="12"/>
        <v>35560.554844038001</v>
      </c>
      <c r="W58" s="104">
        <f t="shared" si="13"/>
        <v>6355.4451559620002</v>
      </c>
      <c r="X58" s="104">
        <f t="shared" si="14"/>
        <v>41916</v>
      </c>
      <c r="Y58" s="104">
        <f t="shared" si="27"/>
        <v>30480.475580604001</v>
      </c>
      <c r="Z58" s="104">
        <f t="shared" si="28"/>
        <v>5447.5244193959998</v>
      </c>
      <c r="AA58" s="66">
        <f t="shared" si="17"/>
        <v>35928</v>
      </c>
      <c r="AB58" s="36"/>
      <c r="AC58" s="36"/>
      <c r="AD58" s="36"/>
      <c r="AE58" s="36"/>
      <c r="AF58" s="36"/>
      <c r="AG58" s="37"/>
      <c r="AH58" s="36"/>
      <c r="AI58" s="36"/>
    </row>
    <row r="59" spans="1:35" ht="14.25" customHeight="1">
      <c r="A59" s="183">
        <v>60</v>
      </c>
      <c r="B59" s="46">
        <v>41640</v>
      </c>
      <c r="C59" s="68">
        <v>724</v>
      </c>
      <c r="D59" s="96">
        <f>'base(indices)'!G64</f>
        <v>1.26419883</v>
      </c>
      <c r="E59" s="69">
        <f t="shared" si="0"/>
        <v>915.27995292000003</v>
      </c>
      <c r="F59" s="48">
        <v>0</v>
      </c>
      <c r="G59" s="70">
        <f t="shared" si="1"/>
        <v>0</v>
      </c>
      <c r="H59" s="71">
        <f t="shared" si="2"/>
        <v>915.27995292000003</v>
      </c>
      <c r="I59" s="140">
        <f t="shared" si="19"/>
        <v>63313.320886480047</v>
      </c>
      <c r="J59" s="128">
        <f>IF((I59-H$69+(H$69))+K59&gt;N134,N134-K59,(I59-H$69+(H$69)))</f>
        <v>50800.792634340003</v>
      </c>
      <c r="K59" s="128">
        <f t="shared" si="20"/>
        <v>9079.2073656600005</v>
      </c>
      <c r="L59" s="128">
        <f t="shared" si="23"/>
        <v>59880</v>
      </c>
      <c r="M59" s="128">
        <f t="shared" si="24"/>
        <v>48260.753002623002</v>
      </c>
      <c r="N59" s="128">
        <f t="shared" si="21"/>
        <v>8625.2469973770003</v>
      </c>
      <c r="O59" s="128">
        <f t="shared" si="22"/>
        <v>56886</v>
      </c>
      <c r="P59" s="106">
        <f t="shared" si="29"/>
        <v>45720.713370906007</v>
      </c>
      <c r="Q59" s="128">
        <f t="shared" si="8"/>
        <v>8171.286629094001</v>
      </c>
      <c r="R59" s="128">
        <f t="shared" si="30"/>
        <v>53892.000000000007</v>
      </c>
      <c r="S59" s="128">
        <f t="shared" si="9"/>
        <v>40640.634107472004</v>
      </c>
      <c r="T59" s="128">
        <f t="shared" si="10"/>
        <v>7263.3658925280006</v>
      </c>
      <c r="U59" s="128">
        <f t="shared" si="11"/>
        <v>47904.000000000007</v>
      </c>
      <c r="V59" s="128">
        <f t="shared" si="12"/>
        <v>35560.554844038001</v>
      </c>
      <c r="W59" s="128">
        <f t="shared" si="13"/>
        <v>6355.4451559620002</v>
      </c>
      <c r="X59" s="128">
        <f t="shared" si="14"/>
        <v>41916</v>
      </c>
      <c r="Y59" s="128">
        <f t="shared" si="27"/>
        <v>30480.475580604001</v>
      </c>
      <c r="Z59" s="128">
        <f t="shared" si="28"/>
        <v>5447.5244193959998</v>
      </c>
      <c r="AA59" s="52">
        <f t="shared" si="17"/>
        <v>35928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4.25" customHeight="1">
      <c r="A60" s="183">
        <v>59</v>
      </c>
      <c r="B60" s="56">
        <v>41671</v>
      </c>
      <c r="C60" s="68">
        <v>724</v>
      </c>
      <c r="D60" s="96">
        <f>'base(indices)'!G65</f>
        <v>1.26277694</v>
      </c>
      <c r="E60" s="58">
        <f t="shared" si="0"/>
        <v>914.25050455999997</v>
      </c>
      <c r="F60" s="48">
        <v>0</v>
      </c>
      <c r="G60" s="60">
        <f t="shared" si="1"/>
        <v>0</v>
      </c>
      <c r="H60" s="61">
        <f t="shared" si="2"/>
        <v>914.25050455999997</v>
      </c>
      <c r="I60" s="141">
        <f t="shared" si="19"/>
        <v>62398.040933560049</v>
      </c>
      <c r="J60" s="104">
        <f>IF((I60-H$69+(H$69/12*11))+K60&gt;N134,N134-K60,(I60-H$69+(H$69/12*11)))</f>
        <v>50800.792634340003</v>
      </c>
      <c r="K60" s="104">
        <f t="shared" si="20"/>
        <v>9079.2073656600005</v>
      </c>
      <c r="L60" s="105">
        <f t="shared" si="23"/>
        <v>59880</v>
      </c>
      <c r="M60" s="104">
        <f t="shared" si="24"/>
        <v>48260.753002623002</v>
      </c>
      <c r="N60" s="104">
        <f t="shared" si="21"/>
        <v>8625.2469973770003</v>
      </c>
      <c r="O60" s="104">
        <f t="shared" si="22"/>
        <v>56886</v>
      </c>
      <c r="P60" s="104">
        <f t="shared" si="29"/>
        <v>45720.713370906007</v>
      </c>
      <c r="Q60" s="104">
        <f t="shared" si="8"/>
        <v>8171.286629094001</v>
      </c>
      <c r="R60" s="104">
        <f t="shared" si="30"/>
        <v>53892.000000000007</v>
      </c>
      <c r="S60" s="104">
        <f t="shared" si="9"/>
        <v>40640.634107472004</v>
      </c>
      <c r="T60" s="104">
        <f t="shared" si="10"/>
        <v>7263.3658925280006</v>
      </c>
      <c r="U60" s="104">
        <f t="shared" si="11"/>
        <v>47904.000000000007</v>
      </c>
      <c r="V60" s="104">
        <f t="shared" si="12"/>
        <v>35560.554844038001</v>
      </c>
      <c r="W60" s="104">
        <f t="shared" si="13"/>
        <v>6355.4451559620002</v>
      </c>
      <c r="X60" s="104">
        <f t="shared" si="14"/>
        <v>41916</v>
      </c>
      <c r="Y60" s="104">
        <f t="shared" si="27"/>
        <v>30480.475580604001</v>
      </c>
      <c r="Z60" s="104">
        <f t="shared" si="28"/>
        <v>5447.5244193959998</v>
      </c>
      <c r="AA60" s="66">
        <f t="shared" si="17"/>
        <v>35928</v>
      </c>
      <c r="AB60" s="36"/>
      <c r="AC60" s="36"/>
      <c r="AD60" s="36"/>
      <c r="AE60" s="36"/>
      <c r="AF60" s="36"/>
      <c r="AG60" s="37"/>
      <c r="AH60" s="36"/>
      <c r="AI60" s="36"/>
    </row>
    <row r="61" spans="1:35" ht="14.25" customHeight="1">
      <c r="A61" s="183">
        <v>58</v>
      </c>
      <c r="B61" s="46">
        <v>41699</v>
      </c>
      <c r="C61" s="68">
        <v>724</v>
      </c>
      <c r="D61" s="96">
        <f>'base(indices)'!G66</f>
        <v>1.2620992</v>
      </c>
      <c r="E61" s="69">
        <f t="shared" si="0"/>
        <v>913.75982079999994</v>
      </c>
      <c r="F61" s="48">
        <v>0</v>
      </c>
      <c r="G61" s="70">
        <f t="shared" si="1"/>
        <v>0</v>
      </c>
      <c r="H61" s="71">
        <f t="shared" si="2"/>
        <v>913.75982079999994</v>
      </c>
      <c r="I61" s="140">
        <f t="shared" si="19"/>
        <v>61483.790429000052</v>
      </c>
      <c r="J61" s="128">
        <f>IF((I61-H$69+(H$69/12*10))+K61&gt;N134,N134-K61,(I61-H$69+(H$69/12*10)))</f>
        <v>50800.792634340003</v>
      </c>
      <c r="K61" s="128">
        <f t="shared" si="20"/>
        <v>9079.2073656600005</v>
      </c>
      <c r="L61" s="128">
        <f t="shared" si="23"/>
        <v>59880</v>
      </c>
      <c r="M61" s="128">
        <f t="shared" si="24"/>
        <v>48260.753002623002</v>
      </c>
      <c r="N61" s="128">
        <f t="shared" si="21"/>
        <v>8625.2469973770003</v>
      </c>
      <c r="O61" s="128">
        <f t="shared" si="22"/>
        <v>56886</v>
      </c>
      <c r="P61" s="106">
        <f t="shared" si="29"/>
        <v>45720.713370906007</v>
      </c>
      <c r="Q61" s="128">
        <f t="shared" si="8"/>
        <v>8171.286629094001</v>
      </c>
      <c r="R61" s="128">
        <f t="shared" si="30"/>
        <v>53892.000000000007</v>
      </c>
      <c r="S61" s="128">
        <f t="shared" si="9"/>
        <v>40640.634107472004</v>
      </c>
      <c r="T61" s="128">
        <f t="shared" si="10"/>
        <v>7263.3658925280006</v>
      </c>
      <c r="U61" s="128">
        <f t="shared" si="11"/>
        <v>47904.000000000007</v>
      </c>
      <c r="V61" s="128">
        <f t="shared" si="12"/>
        <v>35560.554844038001</v>
      </c>
      <c r="W61" s="128">
        <f t="shared" si="13"/>
        <v>6355.4451559620002</v>
      </c>
      <c r="X61" s="128">
        <f t="shared" si="14"/>
        <v>41916</v>
      </c>
      <c r="Y61" s="128">
        <f t="shared" si="27"/>
        <v>30480.475580604001</v>
      </c>
      <c r="Z61" s="128">
        <f t="shared" si="28"/>
        <v>5447.5244193959998</v>
      </c>
      <c r="AA61" s="52">
        <f t="shared" si="17"/>
        <v>35928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4.25" customHeight="1">
      <c r="A62" s="183">
        <v>57</v>
      </c>
      <c r="B62" s="46">
        <v>41730</v>
      </c>
      <c r="C62" s="68">
        <v>724</v>
      </c>
      <c r="D62" s="96">
        <f>'base(indices)'!G67</f>
        <v>1.2617635700000001</v>
      </c>
      <c r="E62" s="58">
        <f t="shared" si="0"/>
        <v>913.51682468000001</v>
      </c>
      <c r="F62" s="48">
        <v>0</v>
      </c>
      <c r="G62" s="60">
        <f t="shared" si="1"/>
        <v>0</v>
      </c>
      <c r="H62" s="61">
        <f t="shared" si="2"/>
        <v>913.51682468000001</v>
      </c>
      <c r="I62" s="141">
        <f t="shared" si="19"/>
        <v>60570.030608200053</v>
      </c>
      <c r="J62" s="104">
        <f>IF((I62-H$69+(H$69/12*9))+K62&gt;N134,N134-K62,(I62-H$69+(H$69/12*9)))</f>
        <v>50800.792634340003</v>
      </c>
      <c r="K62" s="104">
        <f t="shared" si="20"/>
        <v>9079.2073656600005</v>
      </c>
      <c r="L62" s="105">
        <f t="shared" si="23"/>
        <v>59880</v>
      </c>
      <c r="M62" s="104">
        <f t="shared" si="24"/>
        <v>48260.753002623002</v>
      </c>
      <c r="N62" s="104">
        <f t="shared" si="21"/>
        <v>8625.2469973770003</v>
      </c>
      <c r="O62" s="104">
        <f t="shared" si="22"/>
        <v>56886</v>
      </c>
      <c r="P62" s="104">
        <f t="shared" si="29"/>
        <v>45720.713370906007</v>
      </c>
      <c r="Q62" s="104">
        <f t="shared" si="8"/>
        <v>8171.286629094001</v>
      </c>
      <c r="R62" s="104">
        <f t="shared" si="30"/>
        <v>53892.000000000007</v>
      </c>
      <c r="S62" s="104">
        <f t="shared" si="9"/>
        <v>40640.634107472004</v>
      </c>
      <c r="T62" s="104">
        <f t="shared" si="10"/>
        <v>7263.3658925280006</v>
      </c>
      <c r="U62" s="104">
        <f t="shared" si="11"/>
        <v>47904.000000000007</v>
      </c>
      <c r="V62" s="104">
        <f t="shared" si="12"/>
        <v>35560.554844038001</v>
      </c>
      <c r="W62" s="104">
        <f t="shared" si="13"/>
        <v>6355.4451559620002</v>
      </c>
      <c r="X62" s="104">
        <f t="shared" si="14"/>
        <v>41916</v>
      </c>
      <c r="Y62" s="104">
        <f t="shared" si="27"/>
        <v>30480.475580604001</v>
      </c>
      <c r="Z62" s="104">
        <f t="shared" si="28"/>
        <v>5447.5244193959998</v>
      </c>
      <c r="AA62" s="66">
        <f t="shared" si="17"/>
        <v>35928</v>
      </c>
      <c r="AB62" s="36"/>
      <c r="AC62" s="36"/>
      <c r="AD62" s="36"/>
      <c r="AE62" s="36"/>
      <c r="AF62" s="36"/>
      <c r="AG62" s="37"/>
      <c r="AH62" s="36"/>
      <c r="AI62" s="36"/>
    </row>
    <row r="63" spans="1:35" ht="14.25" customHeight="1">
      <c r="A63" s="183">
        <v>56</v>
      </c>
      <c r="B63" s="56">
        <v>41760</v>
      </c>
      <c r="C63" s="68">
        <v>724</v>
      </c>
      <c r="D63" s="96">
        <f>'base(indices)'!G68</f>
        <v>1.2611846799999999</v>
      </c>
      <c r="E63" s="69">
        <f t="shared" si="0"/>
        <v>913.09770831999992</v>
      </c>
      <c r="F63" s="48">
        <v>0</v>
      </c>
      <c r="G63" s="70">
        <f t="shared" si="1"/>
        <v>0</v>
      </c>
      <c r="H63" s="71">
        <f t="shared" si="2"/>
        <v>913.09770831999992</v>
      </c>
      <c r="I63" s="140">
        <f t="shared" si="19"/>
        <v>59656.513783520051</v>
      </c>
      <c r="J63" s="128">
        <f>IF((I63-H$69+(H$69/12*8))+K63&gt;N134,N134-K63,(I63-H$69+(H$69/12*8)))</f>
        <v>50800.792634340003</v>
      </c>
      <c r="K63" s="128">
        <f t="shared" si="20"/>
        <v>9079.2073656600005</v>
      </c>
      <c r="L63" s="128">
        <f t="shared" si="23"/>
        <v>59880</v>
      </c>
      <c r="M63" s="128">
        <f t="shared" si="24"/>
        <v>48260.753002623002</v>
      </c>
      <c r="N63" s="128">
        <f t="shared" si="21"/>
        <v>8625.2469973770003</v>
      </c>
      <c r="O63" s="128">
        <f t="shared" si="22"/>
        <v>56886</v>
      </c>
      <c r="P63" s="106">
        <f t="shared" si="29"/>
        <v>45720.713370906007</v>
      </c>
      <c r="Q63" s="128">
        <f t="shared" si="8"/>
        <v>8171.286629094001</v>
      </c>
      <c r="R63" s="128">
        <f t="shared" si="30"/>
        <v>53892.000000000007</v>
      </c>
      <c r="S63" s="128">
        <f t="shared" si="9"/>
        <v>40640.634107472004</v>
      </c>
      <c r="T63" s="128">
        <f t="shared" si="10"/>
        <v>7263.3658925280006</v>
      </c>
      <c r="U63" s="128">
        <f t="shared" si="11"/>
        <v>47904.000000000007</v>
      </c>
      <c r="V63" s="128">
        <f t="shared" si="12"/>
        <v>35560.554844038001</v>
      </c>
      <c r="W63" s="128">
        <f t="shared" si="13"/>
        <v>6355.4451559620002</v>
      </c>
      <c r="X63" s="128">
        <f t="shared" si="14"/>
        <v>41916</v>
      </c>
      <c r="Y63" s="128">
        <f t="shared" si="27"/>
        <v>30480.475580604001</v>
      </c>
      <c r="Z63" s="128">
        <f t="shared" si="28"/>
        <v>5447.5244193959998</v>
      </c>
      <c r="AA63" s="52">
        <f t="shared" si="17"/>
        <v>35928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4.25" customHeight="1">
      <c r="A64" s="183">
        <v>55</v>
      </c>
      <c r="B64" s="46">
        <v>41791</v>
      </c>
      <c r="C64" s="68">
        <v>724</v>
      </c>
      <c r="D64" s="96">
        <f>'base(indices)'!G69</f>
        <v>1.2604233899999999</v>
      </c>
      <c r="E64" s="58">
        <f t="shared" si="0"/>
        <v>912.5465343599999</v>
      </c>
      <c r="F64" s="48">
        <v>0</v>
      </c>
      <c r="G64" s="60">
        <f t="shared" si="1"/>
        <v>0</v>
      </c>
      <c r="H64" s="61">
        <f t="shared" si="2"/>
        <v>912.5465343599999</v>
      </c>
      <c r="I64" s="141">
        <f t="shared" si="19"/>
        <v>58743.416075200053</v>
      </c>
      <c r="J64" s="104">
        <f>IF((I64-H$69+(H$69/12*7))+K64&gt;N134,N134-K64,(I64-H$69+(H$69/12*7)))</f>
        <v>50800.792634340003</v>
      </c>
      <c r="K64" s="104">
        <f t="shared" si="20"/>
        <v>9079.2073656600005</v>
      </c>
      <c r="L64" s="105">
        <f t="shared" si="23"/>
        <v>59880</v>
      </c>
      <c r="M64" s="104">
        <f t="shared" si="24"/>
        <v>48260.753002623002</v>
      </c>
      <c r="N64" s="104">
        <f t="shared" si="21"/>
        <v>8625.2469973770003</v>
      </c>
      <c r="O64" s="104">
        <f t="shared" si="22"/>
        <v>56886</v>
      </c>
      <c r="P64" s="104">
        <f t="shared" si="29"/>
        <v>45720.713370906007</v>
      </c>
      <c r="Q64" s="104">
        <f t="shared" si="8"/>
        <v>8171.286629094001</v>
      </c>
      <c r="R64" s="104">
        <f t="shared" si="30"/>
        <v>53892.000000000007</v>
      </c>
      <c r="S64" s="104">
        <f t="shared" si="9"/>
        <v>40640.634107472004</v>
      </c>
      <c r="T64" s="104">
        <f t="shared" si="10"/>
        <v>7263.3658925280006</v>
      </c>
      <c r="U64" s="104">
        <f t="shared" si="11"/>
        <v>47904.000000000007</v>
      </c>
      <c r="V64" s="104">
        <f t="shared" si="12"/>
        <v>35560.554844038001</v>
      </c>
      <c r="W64" s="104">
        <f t="shared" si="13"/>
        <v>6355.4451559620002</v>
      </c>
      <c r="X64" s="104">
        <f t="shared" si="14"/>
        <v>41916</v>
      </c>
      <c r="Y64" s="104">
        <f t="shared" si="27"/>
        <v>30480.475580604001</v>
      </c>
      <c r="Z64" s="104">
        <f t="shared" si="28"/>
        <v>5447.5244193959998</v>
      </c>
      <c r="AA64" s="66">
        <f t="shared" si="17"/>
        <v>35928</v>
      </c>
      <c r="AB64" s="36"/>
      <c r="AC64" s="36"/>
      <c r="AD64" s="36"/>
      <c r="AE64" s="36"/>
      <c r="AF64" s="36"/>
      <c r="AG64" s="37"/>
      <c r="AH64" s="36"/>
      <c r="AI64" s="36"/>
    </row>
    <row r="65" spans="1:35" ht="14.25" customHeight="1">
      <c r="A65" s="183">
        <v>54</v>
      </c>
      <c r="B65" s="46">
        <v>41821</v>
      </c>
      <c r="C65" s="68">
        <v>724</v>
      </c>
      <c r="D65" s="96">
        <f>'base(indices)'!G70</f>
        <v>1.25983756</v>
      </c>
      <c r="E65" s="69">
        <f t="shared" si="0"/>
        <v>912.12239344</v>
      </c>
      <c r="F65" s="48">
        <v>0</v>
      </c>
      <c r="G65" s="70">
        <f t="shared" si="1"/>
        <v>0</v>
      </c>
      <c r="H65" s="71">
        <f t="shared" si="2"/>
        <v>912.12239344</v>
      </c>
      <c r="I65" s="140">
        <f t="shared" si="19"/>
        <v>57830.869540840053</v>
      </c>
      <c r="J65" s="128">
        <f>IF((I65-H$69+(H$69/12*6))+K65&gt;N134,N134-K65,(I65-H$69+(H$69/12*6)))</f>
        <v>50800.792634340003</v>
      </c>
      <c r="K65" s="128">
        <f t="shared" si="20"/>
        <v>9079.2073656600005</v>
      </c>
      <c r="L65" s="128">
        <f t="shared" si="23"/>
        <v>59880</v>
      </c>
      <c r="M65" s="128">
        <f t="shared" si="24"/>
        <v>48260.753002623002</v>
      </c>
      <c r="N65" s="128">
        <f t="shared" si="21"/>
        <v>8625.2469973770003</v>
      </c>
      <c r="O65" s="128">
        <f t="shared" si="22"/>
        <v>56886</v>
      </c>
      <c r="P65" s="106">
        <f t="shared" si="29"/>
        <v>45720.713370906007</v>
      </c>
      <c r="Q65" s="128">
        <f t="shared" si="8"/>
        <v>8171.286629094001</v>
      </c>
      <c r="R65" s="128">
        <f t="shared" si="30"/>
        <v>53892.000000000007</v>
      </c>
      <c r="S65" s="128">
        <f t="shared" si="9"/>
        <v>40640.634107472004</v>
      </c>
      <c r="T65" s="128">
        <f t="shared" si="10"/>
        <v>7263.3658925280006</v>
      </c>
      <c r="U65" s="128">
        <f t="shared" si="11"/>
        <v>47904.000000000007</v>
      </c>
      <c r="V65" s="128">
        <f t="shared" si="12"/>
        <v>35560.554844038001</v>
      </c>
      <c r="W65" s="128">
        <f t="shared" si="13"/>
        <v>6355.4451559620002</v>
      </c>
      <c r="X65" s="128">
        <f t="shared" si="14"/>
        <v>41916</v>
      </c>
      <c r="Y65" s="128">
        <f t="shared" si="27"/>
        <v>30480.475580604001</v>
      </c>
      <c r="Z65" s="128">
        <f t="shared" si="28"/>
        <v>5447.5244193959998</v>
      </c>
      <c r="AA65" s="52">
        <f t="shared" si="17"/>
        <v>35928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4.25" customHeight="1">
      <c r="A66" s="183">
        <v>53</v>
      </c>
      <c r="B66" s="56">
        <v>41852</v>
      </c>
      <c r="C66" s="68">
        <v>724</v>
      </c>
      <c r="D66" s="96">
        <f>'base(indices)'!G71</f>
        <v>1.2585110900000001</v>
      </c>
      <c r="E66" s="58">
        <f t="shared" si="0"/>
        <v>911.16202916000009</v>
      </c>
      <c r="F66" s="48">
        <v>0</v>
      </c>
      <c r="G66" s="60">
        <f t="shared" si="1"/>
        <v>0</v>
      </c>
      <c r="H66" s="61">
        <f t="shared" si="2"/>
        <v>911.16202916000009</v>
      </c>
      <c r="I66" s="141">
        <f t="shared" si="19"/>
        <v>56918.747147400056</v>
      </c>
      <c r="J66" s="104">
        <f>IF((I66-H$69+(H$69/12*5))+K66&gt;N134,N134-K66,(I66-H$69+(H$69/12*5)))</f>
        <v>50800.792634340003</v>
      </c>
      <c r="K66" s="104">
        <f t="shared" si="20"/>
        <v>9079.2073656600005</v>
      </c>
      <c r="L66" s="105">
        <f t="shared" si="23"/>
        <v>59880</v>
      </c>
      <c r="M66" s="104">
        <f t="shared" si="24"/>
        <v>48260.753002623002</v>
      </c>
      <c r="N66" s="104">
        <f t="shared" si="21"/>
        <v>8625.2469973770003</v>
      </c>
      <c r="O66" s="104">
        <f t="shared" si="22"/>
        <v>56886</v>
      </c>
      <c r="P66" s="104">
        <f t="shared" si="29"/>
        <v>45720.713370906007</v>
      </c>
      <c r="Q66" s="104">
        <f t="shared" si="8"/>
        <v>8171.286629094001</v>
      </c>
      <c r="R66" s="104">
        <f t="shared" si="30"/>
        <v>53892.000000000007</v>
      </c>
      <c r="S66" s="104">
        <f t="shared" si="9"/>
        <v>40640.634107472004</v>
      </c>
      <c r="T66" s="104">
        <f t="shared" si="10"/>
        <v>7263.3658925280006</v>
      </c>
      <c r="U66" s="104">
        <f t="shared" si="11"/>
        <v>47904.000000000007</v>
      </c>
      <c r="V66" s="104">
        <f t="shared" si="12"/>
        <v>35560.554844038001</v>
      </c>
      <c r="W66" s="104">
        <f t="shared" si="13"/>
        <v>6355.4451559620002</v>
      </c>
      <c r="X66" s="104">
        <f t="shared" si="14"/>
        <v>41916</v>
      </c>
      <c r="Y66" s="104">
        <f t="shared" si="27"/>
        <v>30480.475580604001</v>
      </c>
      <c r="Z66" s="104">
        <f t="shared" si="28"/>
        <v>5447.5244193959998</v>
      </c>
      <c r="AA66" s="66">
        <f t="shared" si="17"/>
        <v>35928</v>
      </c>
      <c r="AB66" s="36"/>
      <c r="AC66" s="36"/>
      <c r="AD66" s="36"/>
      <c r="AE66" s="36"/>
      <c r="AF66" s="36"/>
      <c r="AG66" s="37"/>
      <c r="AH66" s="36"/>
      <c r="AI66" s="36"/>
    </row>
    <row r="67" spans="1:35" ht="14.25" customHeight="1">
      <c r="A67" s="183">
        <v>52</v>
      </c>
      <c r="B67" s="46">
        <v>41883</v>
      </c>
      <c r="C67" s="68">
        <v>724</v>
      </c>
      <c r="D67" s="96">
        <f>'base(indices)'!G72</f>
        <v>1.2577539200000001</v>
      </c>
      <c r="E67" s="69">
        <f t="shared" si="0"/>
        <v>910.61383808000005</v>
      </c>
      <c r="F67" s="48">
        <v>0</v>
      </c>
      <c r="G67" s="70">
        <f t="shared" si="1"/>
        <v>0</v>
      </c>
      <c r="H67" s="71">
        <f t="shared" si="2"/>
        <v>910.61383808000005</v>
      </c>
      <c r="I67" s="140">
        <f t="shared" si="19"/>
        <v>56007.585118240058</v>
      </c>
      <c r="J67" s="128">
        <f>IF((I67-H$69+(H$69/12*4))+K67&gt;N134,N134-K67,(I67-H$69+(H$69/12*4)))</f>
        <v>50800.792634340003</v>
      </c>
      <c r="K67" s="128">
        <f t="shared" si="20"/>
        <v>9079.2073656600005</v>
      </c>
      <c r="L67" s="128">
        <f t="shared" si="23"/>
        <v>59880</v>
      </c>
      <c r="M67" s="128">
        <f t="shared" si="24"/>
        <v>48260.753002623002</v>
      </c>
      <c r="N67" s="128">
        <f t="shared" si="21"/>
        <v>8625.2469973770003</v>
      </c>
      <c r="O67" s="128">
        <f t="shared" si="22"/>
        <v>56886</v>
      </c>
      <c r="P67" s="106">
        <f t="shared" si="29"/>
        <v>45720.713370906007</v>
      </c>
      <c r="Q67" s="128">
        <f t="shared" si="8"/>
        <v>8171.286629094001</v>
      </c>
      <c r="R67" s="128">
        <f t="shared" si="30"/>
        <v>53892.000000000007</v>
      </c>
      <c r="S67" s="128">
        <f t="shared" si="9"/>
        <v>40640.634107472004</v>
      </c>
      <c r="T67" s="128">
        <f t="shared" si="10"/>
        <v>7263.3658925280006</v>
      </c>
      <c r="U67" s="128">
        <f t="shared" si="11"/>
        <v>47904.000000000007</v>
      </c>
      <c r="V67" s="128">
        <f t="shared" si="12"/>
        <v>35560.554844038001</v>
      </c>
      <c r="W67" s="128">
        <f t="shared" si="13"/>
        <v>6355.4451559620002</v>
      </c>
      <c r="X67" s="128">
        <f t="shared" si="14"/>
        <v>41916</v>
      </c>
      <c r="Y67" s="128">
        <f t="shared" si="27"/>
        <v>30480.475580604001</v>
      </c>
      <c r="Z67" s="128">
        <f t="shared" si="28"/>
        <v>5447.5244193959998</v>
      </c>
      <c r="AA67" s="52">
        <f t="shared" si="17"/>
        <v>35928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4.25" customHeight="1">
      <c r="A68" s="183">
        <v>51</v>
      </c>
      <c r="B68" s="46">
        <v>41913</v>
      </c>
      <c r="C68" s="68">
        <v>724</v>
      </c>
      <c r="D68" s="96">
        <f>'base(indices)'!G73</f>
        <v>1.2566568600000001</v>
      </c>
      <c r="E68" s="58">
        <f t="shared" si="0"/>
        <v>909.81956664000006</v>
      </c>
      <c r="F68" s="48">
        <v>0</v>
      </c>
      <c r="G68" s="60">
        <f t="shared" si="1"/>
        <v>0</v>
      </c>
      <c r="H68" s="61">
        <f t="shared" si="2"/>
        <v>909.81956664000006</v>
      </c>
      <c r="I68" s="141">
        <f t="shared" si="19"/>
        <v>55096.971280160062</v>
      </c>
      <c r="J68" s="104">
        <f>IF((I68-H$69+(H$69/12*3))+K68&gt;N134,N134-K68,(I68-H$69+(H$69/12*3)))</f>
        <v>50800.792634340003</v>
      </c>
      <c r="K68" s="104">
        <f t="shared" si="20"/>
        <v>9079.2073656600005</v>
      </c>
      <c r="L68" s="105">
        <f t="shared" si="23"/>
        <v>59880</v>
      </c>
      <c r="M68" s="104">
        <f t="shared" si="24"/>
        <v>48260.753002623002</v>
      </c>
      <c r="N68" s="104">
        <f t="shared" si="21"/>
        <v>8625.2469973770003</v>
      </c>
      <c r="O68" s="104">
        <f t="shared" si="22"/>
        <v>56886</v>
      </c>
      <c r="P68" s="104">
        <f t="shared" si="29"/>
        <v>45720.713370906007</v>
      </c>
      <c r="Q68" s="104">
        <f t="shared" si="8"/>
        <v>8171.286629094001</v>
      </c>
      <c r="R68" s="104">
        <f t="shared" si="30"/>
        <v>53892.000000000007</v>
      </c>
      <c r="S68" s="104">
        <f t="shared" si="9"/>
        <v>40640.634107472004</v>
      </c>
      <c r="T68" s="104">
        <f t="shared" si="10"/>
        <v>7263.3658925280006</v>
      </c>
      <c r="U68" s="104">
        <f t="shared" si="11"/>
        <v>47904.000000000007</v>
      </c>
      <c r="V68" s="104">
        <f t="shared" si="12"/>
        <v>35560.554844038001</v>
      </c>
      <c r="W68" s="104">
        <f t="shared" si="13"/>
        <v>6355.4451559620002</v>
      </c>
      <c r="X68" s="104">
        <f t="shared" si="14"/>
        <v>41916</v>
      </c>
      <c r="Y68" s="104">
        <f t="shared" si="27"/>
        <v>30480.475580604001</v>
      </c>
      <c r="Z68" s="104">
        <f t="shared" si="28"/>
        <v>5447.5244193959998</v>
      </c>
      <c r="AA68" s="66">
        <f t="shared" si="17"/>
        <v>35928</v>
      </c>
      <c r="AB68" s="36"/>
      <c r="AC68" s="36"/>
      <c r="AD68" s="36"/>
      <c r="AE68" s="36"/>
      <c r="AF68" s="36"/>
      <c r="AG68" s="37"/>
      <c r="AH68" s="36"/>
      <c r="AI68" s="36"/>
    </row>
    <row r="69" spans="1:35" ht="14.25" customHeight="1">
      <c r="A69" s="183">
        <v>50</v>
      </c>
      <c r="B69" s="56">
        <v>41944</v>
      </c>
      <c r="C69" s="68">
        <v>724</v>
      </c>
      <c r="D69" s="96">
        <f>'base(indices)'!G74</f>
        <v>1.2553538099999999</v>
      </c>
      <c r="E69" s="69">
        <f t="shared" si="0"/>
        <v>908.87615843999993</v>
      </c>
      <c r="F69" s="48">
        <v>0</v>
      </c>
      <c r="G69" s="70">
        <f t="shared" ref="G69:G118" si="31">E69*F69</f>
        <v>0</v>
      </c>
      <c r="H69" s="71">
        <f t="shared" ref="H69:H118" si="32">E69+G69</f>
        <v>908.87615843999993</v>
      </c>
      <c r="I69" s="140">
        <f t="shared" si="19"/>
        <v>54187.151713520063</v>
      </c>
      <c r="J69" s="128">
        <f>IF((I69-H$69+(H$69/12*2))+K69&gt;N134,N134-K69,(I69-H$69+(H$69/12*2)))</f>
        <v>50800.792634340003</v>
      </c>
      <c r="K69" s="128">
        <f t="shared" si="20"/>
        <v>9079.2073656600005</v>
      </c>
      <c r="L69" s="128">
        <f t="shared" si="23"/>
        <v>59880</v>
      </c>
      <c r="M69" s="128">
        <f t="shared" si="24"/>
        <v>48260.753002623002</v>
      </c>
      <c r="N69" s="128">
        <f t="shared" si="21"/>
        <v>8625.2469973770003</v>
      </c>
      <c r="O69" s="128">
        <f t="shared" si="22"/>
        <v>56886</v>
      </c>
      <c r="P69" s="106">
        <f t="shared" si="29"/>
        <v>45720.713370906007</v>
      </c>
      <c r="Q69" s="128">
        <f t="shared" si="8"/>
        <v>8171.286629094001</v>
      </c>
      <c r="R69" s="128">
        <f t="shared" si="30"/>
        <v>53892.000000000007</v>
      </c>
      <c r="S69" s="128">
        <f t="shared" si="9"/>
        <v>40640.634107472004</v>
      </c>
      <c r="T69" s="128">
        <f t="shared" si="10"/>
        <v>7263.3658925280006</v>
      </c>
      <c r="U69" s="128">
        <f t="shared" si="11"/>
        <v>47904.000000000007</v>
      </c>
      <c r="V69" s="128">
        <f t="shared" si="12"/>
        <v>35560.554844038001</v>
      </c>
      <c r="W69" s="128">
        <f t="shared" si="13"/>
        <v>6355.4451559620002</v>
      </c>
      <c r="X69" s="128">
        <f t="shared" si="14"/>
        <v>41916</v>
      </c>
      <c r="Y69" s="128">
        <f t="shared" si="27"/>
        <v>30480.475580604001</v>
      </c>
      <c r="Z69" s="128">
        <f t="shared" si="28"/>
        <v>5447.5244193959998</v>
      </c>
      <c r="AA69" s="52">
        <f t="shared" si="17"/>
        <v>35928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4.25" customHeight="1">
      <c r="A70" s="183">
        <v>49</v>
      </c>
      <c r="B70" s="46">
        <v>41974</v>
      </c>
      <c r="C70" s="68">
        <f>724*2</f>
        <v>1448</v>
      </c>
      <c r="D70" s="96">
        <f>'base(indices)'!G75</f>
        <v>1.2547477600000001</v>
      </c>
      <c r="E70" s="58">
        <f t="shared" ref="E70:E118" si="33">C70*D70</f>
        <v>1816.8747564800001</v>
      </c>
      <c r="F70" s="48">
        <v>0</v>
      </c>
      <c r="G70" s="60">
        <f t="shared" si="31"/>
        <v>0</v>
      </c>
      <c r="H70" s="61">
        <f t="shared" si="32"/>
        <v>1816.8747564800001</v>
      </c>
      <c r="I70" s="141">
        <f t="shared" si="19"/>
        <v>53278.275555080065</v>
      </c>
      <c r="J70" s="104">
        <f>IF((I70-H$69+(H$69/12*1))+K70&gt;N134,N134-K70,(I70-H$69+(H$69/12*1)))</f>
        <v>50800.792634340003</v>
      </c>
      <c r="K70" s="104">
        <f t="shared" si="20"/>
        <v>9079.2073656600005</v>
      </c>
      <c r="L70" s="105">
        <f t="shared" si="23"/>
        <v>59880</v>
      </c>
      <c r="M70" s="104">
        <f t="shared" si="24"/>
        <v>48260.753002623002</v>
      </c>
      <c r="N70" s="104">
        <f t="shared" si="21"/>
        <v>8625.2469973770003</v>
      </c>
      <c r="O70" s="104">
        <f t="shared" si="22"/>
        <v>56886</v>
      </c>
      <c r="P70" s="104">
        <f t="shared" si="29"/>
        <v>45720.713370906007</v>
      </c>
      <c r="Q70" s="104">
        <f t="shared" si="8"/>
        <v>8171.286629094001</v>
      </c>
      <c r="R70" s="104">
        <f t="shared" si="30"/>
        <v>53892.000000000007</v>
      </c>
      <c r="S70" s="104">
        <f t="shared" si="9"/>
        <v>40640.634107472004</v>
      </c>
      <c r="T70" s="104">
        <f t="shared" si="10"/>
        <v>7263.3658925280006</v>
      </c>
      <c r="U70" s="104">
        <f t="shared" si="11"/>
        <v>47904.000000000007</v>
      </c>
      <c r="V70" s="104">
        <f t="shared" si="12"/>
        <v>35560.554844038001</v>
      </c>
      <c r="W70" s="104">
        <f t="shared" si="13"/>
        <v>6355.4451559620002</v>
      </c>
      <c r="X70" s="104">
        <f t="shared" si="14"/>
        <v>41916</v>
      </c>
      <c r="Y70" s="104">
        <f t="shared" si="27"/>
        <v>30480.475580604001</v>
      </c>
      <c r="Z70" s="104">
        <f t="shared" si="28"/>
        <v>5447.5244193959998</v>
      </c>
      <c r="AA70" s="66">
        <f t="shared" si="17"/>
        <v>35928</v>
      </c>
      <c r="AB70" s="36"/>
      <c r="AC70" s="36"/>
      <c r="AD70" s="36"/>
      <c r="AE70" s="36"/>
      <c r="AF70" s="36"/>
      <c r="AG70" s="37"/>
      <c r="AH70" s="36"/>
      <c r="AI70" s="36"/>
    </row>
    <row r="71" spans="1:35" ht="14.25" customHeight="1">
      <c r="A71" s="183">
        <v>48</v>
      </c>
      <c r="B71" s="46">
        <v>42005</v>
      </c>
      <c r="C71" s="68">
        <v>788</v>
      </c>
      <c r="D71" s="96">
        <f>'base(indices)'!G76</f>
        <v>1.2534278999999999</v>
      </c>
      <c r="E71" s="69">
        <f t="shared" si="33"/>
        <v>987.70118519999994</v>
      </c>
      <c r="F71" s="48">
        <v>0</v>
      </c>
      <c r="G71" s="70">
        <f t="shared" si="31"/>
        <v>0</v>
      </c>
      <c r="H71" s="71">
        <f t="shared" si="32"/>
        <v>987.70118519999994</v>
      </c>
      <c r="I71" s="140">
        <f t="shared" si="19"/>
        <v>51461.400798600065</v>
      </c>
      <c r="J71" s="128">
        <f>IF((I71-H$81+(H$81))+K71&gt;N134,N134-K71,(I71-H$81+(H$81)))</f>
        <v>50800.792634340003</v>
      </c>
      <c r="K71" s="128">
        <f t="shared" si="20"/>
        <v>9079.2073656600005</v>
      </c>
      <c r="L71" s="128">
        <f t="shared" si="23"/>
        <v>59880</v>
      </c>
      <c r="M71" s="128">
        <f t="shared" si="24"/>
        <v>48260.753002623002</v>
      </c>
      <c r="N71" s="128">
        <f t="shared" si="21"/>
        <v>8625.2469973770003</v>
      </c>
      <c r="O71" s="128">
        <f t="shared" si="22"/>
        <v>56886</v>
      </c>
      <c r="P71" s="106">
        <f t="shared" si="29"/>
        <v>45720.713370906007</v>
      </c>
      <c r="Q71" s="128">
        <f t="shared" si="8"/>
        <v>8171.286629094001</v>
      </c>
      <c r="R71" s="128">
        <f t="shared" si="30"/>
        <v>53892.000000000007</v>
      </c>
      <c r="S71" s="128">
        <f t="shared" si="9"/>
        <v>40640.634107472004</v>
      </c>
      <c r="T71" s="128">
        <f t="shared" si="10"/>
        <v>7263.3658925280006</v>
      </c>
      <c r="U71" s="128">
        <f t="shared" si="11"/>
        <v>47904.000000000007</v>
      </c>
      <c r="V71" s="128">
        <f t="shared" si="12"/>
        <v>35560.554844038001</v>
      </c>
      <c r="W71" s="128">
        <f t="shared" si="13"/>
        <v>6355.4451559620002</v>
      </c>
      <c r="X71" s="128">
        <f t="shared" si="14"/>
        <v>41916</v>
      </c>
      <c r="Y71" s="128">
        <f t="shared" si="27"/>
        <v>30480.475580604001</v>
      </c>
      <c r="Z71" s="128">
        <f t="shared" si="28"/>
        <v>5447.5244193959998</v>
      </c>
      <c r="AA71" s="52">
        <f t="shared" si="17"/>
        <v>35928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4.25" customHeight="1">
      <c r="A72" s="183">
        <v>47</v>
      </c>
      <c r="B72" s="56">
        <v>42036</v>
      </c>
      <c r="C72" s="68">
        <v>788</v>
      </c>
      <c r="D72" s="96">
        <f>'base(indices)'!G77</f>
        <v>1.2523283599999999</v>
      </c>
      <c r="E72" s="58">
        <f t="shared" si="33"/>
        <v>986.83474767999996</v>
      </c>
      <c r="F72" s="48">
        <v>0</v>
      </c>
      <c r="G72" s="60">
        <f t="shared" si="31"/>
        <v>0</v>
      </c>
      <c r="H72" s="61">
        <f t="shared" si="32"/>
        <v>986.83474767999996</v>
      </c>
      <c r="I72" s="141">
        <f t="shared" si="19"/>
        <v>50473.699613400066</v>
      </c>
      <c r="J72" s="104">
        <f>IF((I72-H$81+(H$81/12*11))+K72&gt;N134,N134-K72,(I72-H$81+(H$81/12*11)))</f>
        <v>50395.363236483397</v>
      </c>
      <c r="K72" s="104">
        <f t="shared" si="20"/>
        <v>9079.2073656600005</v>
      </c>
      <c r="L72" s="105">
        <f t="shared" si="23"/>
        <v>59474.570602143402</v>
      </c>
      <c r="M72" s="104">
        <f t="shared" si="24"/>
        <v>47875.595074659228</v>
      </c>
      <c r="N72" s="104">
        <f t="shared" si="21"/>
        <v>8625.2469973770003</v>
      </c>
      <c r="O72" s="104">
        <f t="shared" si="22"/>
        <v>56500.842072036226</v>
      </c>
      <c r="P72" s="104">
        <f>J72*$P$9</f>
        <v>45355.826912835058</v>
      </c>
      <c r="Q72" s="104">
        <f t="shared" si="8"/>
        <v>8171.286629094001</v>
      </c>
      <c r="R72" s="104">
        <f t="shared" si="30"/>
        <v>53527.113541929059</v>
      </c>
      <c r="S72" s="104">
        <f t="shared" si="9"/>
        <v>40316.290589186719</v>
      </c>
      <c r="T72" s="104">
        <f t="shared" si="10"/>
        <v>7263.3658925280006</v>
      </c>
      <c r="U72" s="104">
        <f t="shared" si="11"/>
        <v>47579.656481714723</v>
      </c>
      <c r="V72" s="104">
        <f t="shared" si="12"/>
        <v>35276.754265538373</v>
      </c>
      <c r="W72" s="104">
        <f t="shared" si="13"/>
        <v>6355.4451559620002</v>
      </c>
      <c r="X72" s="104">
        <f t="shared" si="14"/>
        <v>41632.199421500372</v>
      </c>
      <c r="Y72" s="104">
        <f t="shared" si="27"/>
        <v>30237.217941890038</v>
      </c>
      <c r="Z72" s="104">
        <f t="shared" si="28"/>
        <v>5447.5244193959998</v>
      </c>
      <c r="AA72" s="66">
        <f t="shared" si="17"/>
        <v>35684.742361286037</v>
      </c>
      <c r="AB72" s="36"/>
      <c r="AC72" s="36"/>
      <c r="AD72" s="36"/>
      <c r="AE72" s="36"/>
      <c r="AF72" s="36"/>
      <c r="AG72" s="37"/>
      <c r="AH72" s="36"/>
      <c r="AI72" s="36"/>
    </row>
    <row r="73" spans="1:35" ht="14.25" customHeight="1">
      <c r="A73" s="183">
        <v>46</v>
      </c>
      <c r="B73" s="46">
        <v>42064</v>
      </c>
      <c r="C73" s="68">
        <v>788</v>
      </c>
      <c r="D73" s="96">
        <f>'base(indices)'!G78</f>
        <v>1.2521180000000001</v>
      </c>
      <c r="E73" s="69">
        <f t="shared" si="33"/>
        <v>986.66898400000002</v>
      </c>
      <c r="F73" s="48">
        <v>0</v>
      </c>
      <c r="G73" s="70">
        <f t="shared" si="31"/>
        <v>0</v>
      </c>
      <c r="H73" s="71">
        <f t="shared" si="32"/>
        <v>986.66898400000002</v>
      </c>
      <c r="I73" s="140">
        <f t="shared" si="19"/>
        <v>49486.864865720068</v>
      </c>
      <c r="J73" s="128">
        <f>IF((I73-H$81+(H$81/12*10))+K73&gt;N134,N134-K73,(I73-H$81+(H$81/12*10)))</f>
        <v>49330.192111886732</v>
      </c>
      <c r="K73" s="128">
        <f t="shared" si="20"/>
        <v>9079.2073656600005</v>
      </c>
      <c r="L73" s="128">
        <f t="shared" si="23"/>
        <v>58409.399477546729</v>
      </c>
      <c r="M73" s="128">
        <f t="shared" si="24"/>
        <v>46863.682506292396</v>
      </c>
      <c r="N73" s="128">
        <f t="shared" si="21"/>
        <v>8625.2469973770003</v>
      </c>
      <c r="O73" s="128">
        <f t="shared" si="22"/>
        <v>55488.929503669395</v>
      </c>
      <c r="P73" s="106">
        <f>J73*$P$9</f>
        <v>44397.17290069806</v>
      </c>
      <c r="Q73" s="128">
        <f t="shared" si="8"/>
        <v>8171.286629094001</v>
      </c>
      <c r="R73" s="128">
        <f t="shared" si="30"/>
        <v>52568.45952979206</v>
      </c>
      <c r="S73" s="128">
        <f t="shared" si="9"/>
        <v>39464.153689509389</v>
      </c>
      <c r="T73" s="128">
        <f t="shared" si="10"/>
        <v>7263.3658925280006</v>
      </c>
      <c r="U73" s="128">
        <f t="shared" si="11"/>
        <v>46727.519582037392</v>
      </c>
      <c r="V73" s="128">
        <f t="shared" si="12"/>
        <v>34531.13447832071</v>
      </c>
      <c r="W73" s="128">
        <f t="shared" si="13"/>
        <v>6355.4451559620002</v>
      </c>
      <c r="X73" s="128">
        <f t="shared" si="14"/>
        <v>40886.579634282709</v>
      </c>
      <c r="Y73" s="128">
        <f t="shared" si="27"/>
        <v>29598.115267132038</v>
      </c>
      <c r="Z73" s="128">
        <f t="shared" si="28"/>
        <v>5447.5244193959998</v>
      </c>
      <c r="AA73" s="52">
        <f t="shared" si="17"/>
        <v>35045.63968652804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4.25" customHeight="1">
      <c r="A74" s="183">
        <v>45</v>
      </c>
      <c r="B74" s="46">
        <v>42095</v>
      </c>
      <c r="C74" s="68">
        <v>788</v>
      </c>
      <c r="D74" s="96">
        <f>'base(indices)'!G79</f>
        <v>1.25049736</v>
      </c>
      <c r="E74" s="58">
        <f t="shared" si="33"/>
        <v>985.39191968</v>
      </c>
      <c r="F74" s="48">
        <v>0</v>
      </c>
      <c r="G74" s="60">
        <f t="shared" si="31"/>
        <v>0</v>
      </c>
      <c r="H74" s="61">
        <f t="shared" si="32"/>
        <v>985.39191968</v>
      </c>
      <c r="I74" s="141">
        <f t="shared" si="19"/>
        <v>48500.195881720065</v>
      </c>
      <c r="J74" s="104">
        <f>IF((I74-H$81+(H$81/12*9))+K74&gt;N134,N134-K74,(I74-H$81+(H$81/12*9)))</f>
        <v>48265.186750970061</v>
      </c>
      <c r="K74" s="104">
        <f t="shared" si="20"/>
        <v>9079.2073656600005</v>
      </c>
      <c r="L74" s="105">
        <f t="shared" si="23"/>
        <v>57344.394116630065</v>
      </c>
      <c r="M74" s="104">
        <f t="shared" si="24"/>
        <v>45851.927413421552</v>
      </c>
      <c r="N74" s="104">
        <f t="shared" si="21"/>
        <v>8625.2469973770003</v>
      </c>
      <c r="O74" s="104">
        <f t="shared" si="22"/>
        <v>54477.174410798551</v>
      </c>
      <c r="P74" s="104">
        <f t="shared" ref="P74:P118" si="34">J74*$P$9</f>
        <v>43438.668075873058</v>
      </c>
      <c r="Q74" s="104">
        <f t="shared" si="8"/>
        <v>8171.286629094001</v>
      </c>
      <c r="R74" s="104">
        <f>P74+Q74</f>
        <v>51609.954704967058</v>
      </c>
      <c r="S74" s="104">
        <f t="shared" si="9"/>
        <v>38612.149400776048</v>
      </c>
      <c r="T74" s="104">
        <f t="shared" si="10"/>
        <v>7263.3658925280006</v>
      </c>
      <c r="U74" s="104">
        <f t="shared" si="11"/>
        <v>45875.515293304052</v>
      </c>
      <c r="V74" s="104">
        <f t="shared" si="12"/>
        <v>33785.630725679039</v>
      </c>
      <c r="W74" s="104">
        <f t="shared" si="13"/>
        <v>6355.4451559620002</v>
      </c>
      <c r="X74" s="104">
        <f t="shared" si="14"/>
        <v>40141.075881641038</v>
      </c>
      <c r="Y74" s="104">
        <f t="shared" si="27"/>
        <v>28959.112050582036</v>
      </c>
      <c r="Z74" s="104">
        <f t="shared" si="28"/>
        <v>5447.5244193959998</v>
      </c>
      <c r="AA74" s="66">
        <f t="shared" si="17"/>
        <v>34406.636469978039</v>
      </c>
      <c r="AB74" s="36"/>
      <c r="AC74" s="36"/>
      <c r="AD74" s="36"/>
      <c r="AE74" s="36"/>
      <c r="AF74" s="36"/>
      <c r="AG74" s="37"/>
      <c r="AH74" s="36"/>
      <c r="AI74" s="36"/>
    </row>
    <row r="75" spans="1:35" ht="14.25" customHeight="1">
      <c r="A75" s="183">
        <v>44</v>
      </c>
      <c r="B75" s="56">
        <v>42125</v>
      </c>
      <c r="C75" s="68">
        <v>788</v>
      </c>
      <c r="D75" s="96">
        <f>'base(indices)'!G80</f>
        <v>1.23725869</v>
      </c>
      <c r="E75" s="69">
        <f t="shared" si="33"/>
        <v>974.95984771999997</v>
      </c>
      <c r="F75" s="91">
        <v>0</v>
      </c>
      <c r="G75" s="70">
        <f t="shared" si="31"/>
        <v>0</v>
      </c>
      <c r="H75" s="71">
        <f t="shared" si="32"/>
        <v>974.95984771999997</v>
      </c>
      <c r="I75" s="140">
        <f t="shared" si="19"/>
        <v>47514.803962040067</v>
      </c>
      <c r="J75" s="128">
        <f>IF((I75-H$81+(H$81/12*8))+K75&gt;N134,N134-K75,(I75-H$81+(H$81/12*8)))</f>
        <v>47201.458454373394</v>
      </c>
      <c r="K75" s="128">
        <f t="shared" si="20"/>
        <v>9079.2073656600005</v>
      </c>
      <c r="L75" s="128">
        <f t="shared" si="23"/>
        <v>56280.665820033391</v>
      </c>
      <c r="M75" s="128">
        <f t="shared" si="24"/>
        <v>44841.38553165472</v>
      </c>
      <c r="N75" s="128">
        <f t="shared" si="21"/>
        <v>8625.2469973770003</v>
      </c>
      <c r="O75" s="128">
        <f t="shared" si="22"/>
        <v>53466.632529031718</v>
      </c>
      <c r="P75" s="106">
        <f t="shared" si="34"/>
        <v>42481.312608936059</v>
      </c>
      <c r="Q75" s="128">
        <f t="shared" ref="Q75:Q118" si="35">K75*P$9</f>
        <v>8171.286629094001</v>
      </c>
      <c r="R75" s="128">
        <f t="shared" ref="R75:R118" si="36">P75+Q75</f>
        <v>50652.599238030059</v>
      </c>
      <c r="S75" s="128">
        <f t="shared" ref="S75:S93" si="37">J75*S$9</f>
        <v>37761.166763498717</v>
      </c>
      <c r="T75" s="128">
        <f t="shared" ref="T75:T118" si="38">K75*S$9</f>
        <v>7263.3658925280006</v>
      </c>
      <c r="U75" s="128">
        <f t="shared" ref="U75:U93" si="39">S75+T75</f>
        <v>45024.53265602672</v>
      </c>
      <c r="V75" s="128">
        <f t="shared" ref="V75:V118" si="40">J75*V$9</f>
        <v>33041.020918061375</v>
      </c>
      <c r="W75" s="128">
        <f t="shared" ref="W75:W118" si="41">K75*V$9</f>
        <v>6355.4451559620002</v>
      </c>
      <c r="X75" s="128">
        <f t="shared" ref="X75:X118" si="42">V75+W75</f>
        <v>39396.466074023374</v>
      </c>
      <c r="Y75" s="128">
        <f t="shared" ref="Y75:Y118" si="43">J75*Y$9</f>
        <v>28320.875072624036</v>
      </c>
      <c r="Z75" s="128">
        <f t="shared" ref="Z75:Z118" si="44">K75*Y$9</f>
        <v>5447.5244193959998</v>
      </c>
      <c r="AA75" s="52">
        <f t="shared" ref="AA75:AA118" si="45">Y75+Z75</f>
        <v>33768.399492020035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4.25" customHeight="1">
      <c r="A76" s="183">
        <v>43</v>
      </c>
      <c r="B76" s="46">
        <v>42156</v>
      </c>
      <c r="C76" s="68">
        <v>788</v>
      </c>
      <c r="D76" s="96">
        <f>'base(indices)'!G81</f>
        <v>1.2298794099999999</v>
      </c>
      <c r="E76" s="58">
        <f t="shared" si="33"/>
        <v>969.14497507999988</v>
      </c>
      <c r="F76" s="48">
        <v>0</v>
      </c>
      <c r="G76" s="60">
        <f t="shared" si="31"/>
        <v>0</v>
      </c>
      <c r="H76" s="61">
        <f t="shared" si="32"/>
        <v>969.14497507999988</v>
      </c>
      <c r="I76" s="141">
        <f t="shared" si="19"/>
        <v>46539.844114320069</v>
      </c>
      <c r="J76" s="104">
        <f>IF((I76-H$81+(H$81/12*7))+K76&gt;N134,N134-K76,(I76-H$81+(H$81/12*7)))</f>
        <v>46148.162229736736</v>
      </c>
      <c r="K76" s="104">
        <f t="shared" si="20"/>
        <v>9079.2073656600005</v>
      </c>
      <c r="L76" s="105">
        <f t="shared" si="23"/>
        <v>55227.36959539674</v>
      </c>
      <c r="M76" s="104">
        <f t="shared" si="24"/>
        <v>43840.754118249897</v>
      </c>
      <c r="N76" s="104">
        <f t="shared" si="21"/>
        <v>8625.2469973770003</v>
      </c>
      <c r="O76" s="104">
        <f t="shared" si="22"/>
        <v>52466.001115626896</v>
      </c>
      <c r="P76" s="104">
        <f t="shared" si="34"/>
        <v>41533.346006763066</v>
      </c>
      <c r="Q76" s="104">
        <f t="shared" si="35"/>
        <v>8171.286629094001</v>
      </c>
      <c r="R76" s="104">
        <f t="shared" si="36"/>
        <v>49704.632635857066</v>
      </c>
      <c r="S76" s="104">
        <f t="shared" si="37"/>
        <v>36918.529783789389</v>
      </c>
      <c r="T76" s="104">
        <f t="shared" si="38"/>
        <v>7263.3658925280006</v>
      </c>
      <c r="U76" s="104">
        <f t="shared" si="39"/>
        <v>44181.895676317392</v>
      </c>
      <c r="V76" s="104">
        <f t="shared" si="40"/>
        <v>32303.713560815711</v>
      </c>
      <c r="W76" s="104">
        <f t="shared" si="41"/>
        <v>6355.4451559620002</v>
      </c>
      <c r="X76" s="104">
        <f t="shared" si="42"/>
        <v>38659.158716777711</v>
      </c>
      <c r="Y76" s="104">
        <f t="shared" si="43"/>
        <v>27688.897337842041</v>
      </c>
      <c r="Z76" s="104">
        <f t="shared" si="44"/>
        <v>5447.5244193959998</v>
      </c>
      <c r="AA76" s="66">
        <f t="shared" si="45"/>
        <v>33136.421757238044</v>
      </c>
      <c r="AB76" s="36"/>
      <c r="AC76" s="36"/>
      <c r="AD76" s="36"/>
      <c r="AE76" s="36"/>
      <c r="AF76" s="36"/>
      <c r="AG76" s="37"/>
      <c r="AH76" s="36"/>
      <c r="AI76" s="36"/>
    </row>
    <row r="77" spans="1:35" ht="14.25" customHeight="1">
      <c r="A77" s="183">
        <v>42</v>
      </c>
      <c r="B77" s="46">
        <v>42186</v>
      </c>
      <c r="C77" s="68">
        <v>788</v>
      </c>
      <c r="D77" s="96">
        <f>'base(indices)'!G82</f>
        <v>1.2178229700000001</v>
      </c>
      <c r="E77" s="69">
        <f t="shared" si="33"/>
        <v>959.64450036000005</v>
      </c>
      <c r="F77" s="91">
        <v>0</v>
      </c>
      <c r="G77" s="70">
        <f t="shared" si="31"/>
        <v>0</v>
      </c>
      <c r="H77" s="71">
        <f t="shared" si="32"/>
        <v>959.64450036000005</v>
      </c>
      <c r="I77" s="140">
        <f t="shared" ref="I77:I118" si="46">I76-H76</f>
        <v>45570.699139240067</v>
      </c>
      <c r="J77" s="128">
        <f>IF((I77-H$81+(H$81/12*6))+K77&gt;N134,N134-K77,(I77-H$81+(H$81/12*6)))</f>
        <v>45100.680877740066</v>
      </c>
      <c r="K77" s="128">
        <f t="shared" si="20"/>
        <v>9079.2073656600005</v>
      </c>
      <c r="L77" s="128">
        <f t="shared" si="23"/>
        <v>54179.88824340007</v>
      </c>
      <c r="M77" s="128">
        <f t="shared" si="24"/>
        <v>42845.646833853061</v>
      </c>
      <c r="N77" s="128">
        <f t="shared" si="21"/>
        <v>8625.2469973770003</v>
      </c>
      <c r="O77" s="128">
        <f t="shared" si="22"/>
        <v>51470.89383123006</v>
      </c>
      <c r="P77" s="106">
        <f t="shared" si="34"/>
        <v>40590.612789966057</v>
      </c>
      <c r="Q77" s="128">
        <f t="shared" si="35"/>
        <v>8171.286629094001</v>
      </c>
      <c r="R77" s="128">
        <f t="shared" si="36"/>
        <v>48761.899419060057</v>
      </c>
      <c r="S77" s="128">
        <f t="shared" si="37"/>
        <v>36080.544702192055</v>
      </c>
      <c r="T77" s="128">
        <f t="shared" si="38"/>
        <v>7263.3658925280006</v>
      </c>
      <c r="U77" s="128">
        <f t="shared" si="39"/>
        <v>43343.910594720059</v>
      </c>
      <c r="V77" s="128">
        <f t="shared" si="40"/>
        <v>31570.476614418043</v>
      </c>
      <c r="W77" s="128">
        <f t="shared" si="41"/>
        <v>6355.4451559620002</v>
      </c>
      <c r="X77" s="128">
        <f t="shared" si="42"/>
        <v>37925.921770380046</v>
      </c>
      <c r="Y77" s="128">
        <f t="shared" si="43"/>
        <v>27060.408526644038</v>
      </c>
      <c r="Z77" s="128">
        <f t="shared" si="44"/>
        <v>5447.5244193959998</v>
      </c>
      <c r="AA77" s="52">
        <f t="shared" si="45"/>
        <v>32507.932946040037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4.25" customHeight="1">
      <c r="A78" s="183">
        <v>41</v>
      </c>
      <c r="B78" s="56">
        <v>42217</v>
      </c>
      <c r="C78" s="68">
        <v>788</v>
      </c>
      <c r="D78" s="96">
        <f>'base(indices)'!G83</f>
        <v>1.2106799500000001</v>
      </c>
      <c r="E78" s="58">
        <f t="shared" si="33"/>
        <v>954.01580060000003</v>
      </c>
      <c r="F78" s="48">
        <v>0</v>
      </c>
      <c r="G78" s="60">
        <f t="shared" si="31"/>
        <v>0</v>
      </c>
      <c r="H78" s="61">
        <f t="shared" si="32"/>
        <v>954.01580060000003</v>
      </c>
      <c r="I78" s="141">
        <f t="shared" si="46"/>
        <v>44611.054638880065</v>
      </c>
      <c r="J78" s="104">
        <f>IF((I78-H$81+(H$81/12*5))+K78&gt;N134,N134-K78,(I78-H$81+(H$81/12*5)))</f>
        <v>44062.700000463396</v>
      </c>
      <c r="K78" s="104">
        <f t="shared" ref="K78:K118" si="47">H$134</f>
        <v>9079.2073656600005</v>
      </c>
      <c r="L78" s="105">
        <f t="shared" si="23"/>
        <v>53141.9073661234</v>
      </c>
      <c r="M78" s="104">
        <f t="shared" si="24"/>
        <v>41859.565000440227</v>
      </c>
      <c r="N78" s="104">
        <f t="shared" si="21"/>
        <v>8625.2469973770003</v>
      </c>
      <c r="O78" s="104">
        <f t="shared" si="22"/>
        <v>50484.811997817225</v>
      </c>
      <c r="P78" s="104">
        <f t="shared" si="34"/>
        <v>39656.430000417058</v>
      </c>
      <c r="Q78" s="104">
        <f t="shared" si="35"/>
        <v>8171.286629094001</v>
      </c>
      <c r="R78" s="104">
        <f t="shared" si="36"/>
        <v>47827.716629511058</v>
      </c>
      <c r="S78" s="104">
        <f t="shared" si="37"/>
        <v>35250.160000370721</v>
      </c>
      <c r="T78" s="104">
        <f t="shared" si="38"/>
        <v>7263.3658925280006</v>
      </c>
      <c r="U78" s="104">
        <f t="shared" si="39"/>
        <v>42513.525892898724</v>
      </c>
      <c r="V78" s="104">
        <f t="shared" si="40"/>
        <v>30843.890000324376</v>
      </c>
      <c r="W78" s="104">
        <f t="shared" si="41"/>
        <v>6355.4451559620002</v>
      </c>
      <c r="X78" s="104">
        <f t="shared" si="42"/>
        <v>37199.335156286375</v>
      </c>
      <c r="Y78" s="104">
        <f t="shared" si="43"/>
        <v>26437.620000278035</v>
      </c>
      <c r="Z78" s="104">
        <f t="shared" si="44"/>
        <v>5447.5244193959998</v>
      </c>
      <c r="AA78" s="66">
        <f t="shared" si="45"/>
        <v>31885.144419674034</v>
      </c>
      <c r="AB78" s="36"/>
      <c r="AC78" s="36"/>
      <c r="AD78" s="36"/>
      <c r="AE78" s="36"/>
      <c r="AF78" s="36"/>
      <c r="AG78" s="37"/>
      <c r="AH78" s="36"/>
      <c r="AI78" s="36"/>
    </row>
    <row r="79" spans="1:35" ht="14.25" customHeight="1">
      <c r="A79" s="183">
        <v>40</v>
      </c>
      <c r="B79" s="46">
        <v>42248</v>
      </c>
      <c r="C79" s="68">
        <v>788</v>
      </c>
      <c r="D79" s="96">
        <f>'base(indices)'!G84</f>
        <v>1.20549632</v>
      </c>
      <c r="E79" s="69">
        <f t="shared" si="33"/>
        <v>949.93110015999991</v>
      </c>
      <c r="F79" s="48">
        <v>0</v>
      </c>
      <c r="G79" s="70">
        <f t="shared" si="31"/>
        <v>0</v>
      </c>
      <c r="H79" s="71">
        <f t="shared" si="32"/>
        <v>949.93110015999991</v>
      </c>
      <c r="I79" s="140">
        <f t="shared" si="46"/>
        <v>43657.038838280067</v>
      </c>
      <c r="J79" s="128">
        <f>IF((I79-H$81+(H$81/12*4))+K79&gt;N134,N134-K79,(I79-H$81+(H$81/12*4)))</f>
        <v>43030.347822946729</v>
      </c>
      <c r="K79" s="128">
        <f t="shared" si="47"/>
        <v>9079.2073656600005</v>
      </c>
      <c r="L79" s="128">
        <f t="shared" si="23"/>
        <v>52109.555188606726</v>
      </c>
      <c r="M79" s="128">
        <f t="shared" si="24"/>
        <v>40878.83043179939</v>
      </c>
      <c r="N79" s="128">
        <f t="shared" si="21"/>
        <v>8625.2469973770003</v>
      </c>
      <c r="O79" s="128">
        <f t="shared" si="22"/>
        <v>49504.077429176388</v>
      </c>
      <c r="P79" s="106">
        <f t="shared" si="34"/>
        <v>38727.313040652058</v>
      </c>
      <c r="Q79" s="128">
        <f t="shared" si="35"/>
        <v>8171.286629094001</v>
      </c>
      <c r="R79" s="128">
        <f t="shared" si="36"/>
        <v>46898.599669746058</v>
      </c>
      <c r="S79" s="128">
        <f t="shared" si="37"/>
        <v>34424.278258357386</v>
      </c>
      <c r="T79" s="128">
        <f t="shared" si="38"/>
        <v>7263.3658925280006</v>
      </c>
      <c r="U79" s="128">
        <f t="shared" si="39"/>
        <v>41687.64415088539</v>
      </c>
      <c r="V79" s="128">
        <f t="shared" si="40"/>
        <v>30121.243476062707</v>
      </c>
      <c r="W79" s="128">
        <f t="shared" si="41"/>
        <v>6355.4451559620002</v>
      </c>
      <c r="X79" s="128">
        <f t="shared" si="42"/>
        <v>36476.688632024707</v>
      </c>
      <c r="Y79" s="128">
        <f t="shared" si="43"/>
        <v>25818.208693768036</v>
      </c>
      <c r="Z79" s="128">
        <f t="shared" si="44"/>
        <v>5447.5244193959998</v>
      </c>
      <c r="AA79" s="52">
        <f t="shared" si="45"/>
        <v>31265.733113164035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4.25" customHeight="1">
      <c r="A80" s="183">
        <v>39</v>
      </c>
      <c r="B80" s="46">
        <v>42278</v>
      </c>
      <c r="C80" s="68">
        <v>788</v>
      </c>
      <c r="D80" s="96">
        <f>'base(indices)'!G85</f>
        <v>1.2008131500000001</v>
      </c>
      <c r="E80" s="58">
        <f t="shared" si="33"/>
        <v>946.24076220000006</v>
      </c>
      <c r="F80" s="48">
        <v>0</v>
      </c>
      <c r="G80" s="60">
        <f t="shared" si="31"/>
        <v>0</v>
      </c>
      <c r="H80" s="61">
        <f t="shared" si="32"/>
        <v>946.24076220000006</v>
      </c>
      <c r="I80" s="141">
        <f t="shared" si="46"/>
        <v>42707.107738120067</v>
      </c>
      <c r="J80" s="104">
        <f>IF((I80-H$81+(H$81/12*3))+K80&gt;N134,N134-K80,(I80-H$81+(H$81/12*3)))</f>
        <v>42002.080345870061</v>
      </c>
      <c r="K80" s="104">
        <f t="shared" si="47"/>
        <v>9079.2073656600005</v>
      </c>
      <c r="L80" s="105">
        <f t="shared" si="23"/>
        <v>51081.287711530065</v>
      </c>
      <c r="M80" s="104">
        <f t="shared" si="24"/>
        <v>39901.976328576558</v>
      </c>
      <c r="N80" s="104">
        <f t="shared" si="21"/>
        <v>8625.2469973770003</v>
      </c>
      <c r="O80" s="104">
        <f t="shared" si="22"/>
        <v>48527.223325953557</v>
      </c>
      <c r="P80" s="104">
        <f t="shared" si="34"/>
        <v>37801.872311283056</v>
      </c>
      <c r="Q80" s="104">
        <f t="shared" si="35"/>
        <v>8171.286629094001</v>
      </c>
      <c r="R80" s="104">
        <f t="shared" si="36"/>
        <v>45973.158940377056</v>
      </c>
      <c r="S80" s="104">
        <f t="shared" si="37"/>
        <v>33601.66427669605</v>
      </c>
      <c r="T80" s="104">
        <f t="shared" si="38"/>
        <v>7263.3658925280006</v>
      </c>
      <c r="U80" s="104">
        <f t="shared" si="39"/>
        <v>40865.030169224054</v>
      </c>
      <c r="V80" s="104">
        <f t="shared" si="40"/>
        <v>29401.456242109041</v>
      </c>
      <c r="W80" s="104">
        <f t="shared" si="41"/>
        <v>6355.4451559620002</v>
      </c>
      <c r="X80" s="104">
        <f t="shared" si="42"/>
        <v>35756.901398071044</v>
      </c>
      <c r="Y80" s="104">
        <f t="shared" si="43"/>
        <v>25201.248207522036</v>
      </c>
      <c r="Z80" s="104">
        <f t="shared" si="44"/>
        <v>5447.5244193959998</v>
      </c>
      <c r="AA80" s="66">
        <f t="shared" si="45"/>
        <v>30648.772626918035</v>
      </c>
      <c r="AB80" s="36"/>
      <c r="AC80" s="36"/>
      <c r="AD80" s="36"/>
      <c r="AE80" s="36"/>
      <c r="AF80" s="36"/>
      <c r="AG80" s="37"/>
      <c r="AH80" s="36"/>
      <c r="AI80" s="36"/>
    </row>
    <row r="81" spans="1:35" ht="14.25" customHeight="1">
      <c r="A81" s="183">
        <v>38</v>
      </c>
      <c r="B81" s="56">
        <v>42309</v>
      </c>
      <c r="C81" s="68">
        <v>788</v>
      </c>
      <c r="D81" s="96">
        <f>'base(indices)'!G86</f>
        <v>1.1929397500000001</v>
      </c>
      <c r="E81" s="69">
        <f t="shared" si="33"/>
        <v>940.0365230000001</v>
      </c>
      <c r="F81" s="48">
        <v>0</v>
      </c>
      <c r="G81" s="70">
        <f t="shared" si="31"/>
        <v>0</v>
      </c>
      <c r="H81" s="71">
        <f t="shared" si="32"/>
        <v>940.0365230000001</v>
      </c>
      <c r="I81" s="140">
        <f t="shared" si="46"/>
        <v>41760.866975920064</v>
      </c>
      <c r="J81" s="128">
        <f>IF((I81-H$81+(H$81/12*2))+K81&gt;N134,N134-K81,(I81-H$81+(H$81/12*2)))</f>
        <v>40977.503206753398</v>
      </c>
      <c r="K81" s="128">
        <f t="shared" si="47"/>
        <v>9079.2073656600005</v>
      </c>
      <c r="L81" s="128">
        <f t="shared" si="23"/>
        <v>50056.710572413402</v>
      </c>
      <c r="M81" s="128">
        <f t="shared" si="24"/>
        <v>38928.628046415724</v>
      </c>
      <c r="N81" s="128">
        <f t="shared" si="21"/>
        <v>8625.2469973770003</v>
      </c>
      <c r="O81" s="128">
        <f t="shared" si="22"/>
        <v>47553.875043792723</v>
      </c>
      <c r="P81" s="106">
        <f t="shared" si="34"/>
        <v>36879.752886078059</v>
      </c>
      <c r="Q81" s="128">
        <f t="shared" si="35"/>
        <v>8171.286629094001</v>
      </c>
      <c r="R81" s="128">
        <f t="shared" si="36"/>
        <v>45051.039515172059</v>
      </c>
      <c r="S81" s="128">
        <f t="shared" si="37"/>
        <v>32782.002565402719</v>
      </c>
      <c r="T81" s="128">
        <f t="shared" si="38"/>
        <v>7263.3658925280006</v>
      </c>
      <c r="U81" s="128">
        <f t="shared" si="39"/>
        <v>40045.368457930723</v>
      </c>
      <c r="V81" s="128">
        <f t="shared" si="40"/>
        <v>28684.252244727377</v>
      </c>
      <c r="W81" s="128">
        <f t="shared" si="41"/>
        <v>6355.4451559620002</v>
      </c>
      <c r="X81" s="128">
        <f t="shared" si="42"/>
        <v>35039.69740068938</v>
      </c>
      <c r="Y81" s="128">
        <f t="shared" si="43"/>
        <v>24586.501924052038</v>
      </c>
      <c r="Z81" s="128">
        <f t="shared" si="44"/>
        <v>5447.5244193959998</v>
      </c>
      <c r="AA81" s="52">
        <f t="shared" si="45"/>
        <v>30034.026343448037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4.25" customHeight="1">
      <c r="A82" s="183">
        <v>37</v>
      </c>
      <c r="B82" s="46">
        <v>42339</v>
      </c>
      <c r="C82" s="68">
        <f>788*2</f>
        <v>1576</v>
      </c>
      <c r="D82" s="96">
        <f>'base(indices)'!G87</f>
        <v>1.18288522</v>
      </c>
      <c r="E82" s="58">
        <f t="shared" si="33"/>
        <v>1864.2271067199999</v>
      </c>
      <c r="F82" s="48">
        <v>0</v>
      </c>
      <c r="G82" s="60">
        <f t="shared" si="31"/>
        <v>0</v>
      </c>
      <c r="H82" s="61">
        <f t="shared" si="32"/>
        <v>1864.2271067199999</v>
      </c>
      <c r="I82" s="141">
        <f t="shared" si="46"/>
        <v>40820.830452920061</v>
      </c>
      <c r="J82" s="104">
        <f>IF((I82-H$81+(H$81/12*1))+K82&gt;N134,N134-K82,(I82-H$81+(H$81/12*1)))</f>
        <v>39959.130306836727</v>
      </c>
      <c r="K82" s="104">
        <f t="shared" si="47"/>
        <v>9079.2073656600005</v>
      </c>
      <c r="L82" s="105">
        <f t="shared" si="23"/>
        <v>49038.337672496724</v>
      </c>
      <c r="M82" s="104">
        <f t="shared" si="24"/>
        <v>37961.17379149489</v>
      </c>
      <c r="N82" s="104">
        <f t="shared" si="21"/>
        <v>8625.2469973770003</v>
      </c>
      <c r="O82" s="104">
        <f t="shared" si="22"/>
        <v>46586.420788871888</v>
      </c>
      <c r="P82" s="104">
        <f t="shared" si="34"/>
        <v>35963.217276153053</v>
      </c>
      <c r="Q82" s="104">
        <f t="shared" si="35"/>
        <v>8171.286629094001</v>
      </c>
      <c r="R82" s="104">
        <f t="shared" si="36"/>
        <v>44134.503905247053</v>
      </c>
      <c r="S82" s="104">
        <f t="shared" si="37"/>
        <v>31967.304245469382</v>
      </c>
      <c r="T82" s="104">
        <f t="shared" si="38"/>
        <v>7263.3658925280006</v>
      </c>
      <c r="U82" s="104">
        <f t="shared" si="39"/>
        <v>39230.670137997382</v>
      </c>
      <c r="V82" s="104">
        <f t="shared" si="40"/>
        <v>27971.391214785708</v>
      </c>
      <c r="W82" s="104">
        <f t="shared" si="41"/>
        <v>6355.4451559620002</v>
      </c>
      <c r="X82" s="104">
        <f t="shared" si="42"/>
        <v>34326.836370747711</v>
      </c>
      <c r="Y82" s="104">
        <f t="shared" si="43"/>
        <v>23975.478184102034</v>
      </c>
      <c r="Z82" s="104">
        <f t="shared" si="44"/>
        <v>5447.5244193959998</v>
      </c>
      <c r="AA82" s="66">
        <f t="shared" si="45"/>
        <v>29423.002603498033</v>
      </c>
      <c r="AB82" s="36"/>
      <c r="AC82" s="36"/>
      <c r="AD82" s="36"/>
      <c r="AE82" s="36"/>
      <c r="AF82" s="36"/>
      <c r="AG82" s="37"/>
      <c r="AH82" s="36"/>
      <c r="AI82" s="36"/>
    </row>
    <row r="83" spans="1:35" ht="14.25" customHeight="1">
      <c r="A83" s="183">
        <v>36</v>
      </c>
      <c r="B83" s="46">
        <v>42370</v>
      </c>
      <c r="C83" s="68">
        <v>880</v>
      </c>
      <c r="D83" s="96">
        <f>'base(indices)'!G88</f>
        <v>1.16908996</v>
      </c>
      <c r="E83" s="69">
        <f t="shared" si="33"/>
        <v>1028.7991648</v>
      </c>
      <c r="F83" s="48">
        <v>0</v>
      </c>
      <c r="G83" s="70">
        <f t="shared" si="31"/>
        <v>0</v>
      </c>
      <c r="H83" s="71">
        <f t="shared" si="32"/>
        <v>1028.7991648</v>
      </c>
      <c r="I83" s="140">
        <f t="shared" si="46"/>
        <v>38956.603346200063</v>
      </c>
      <c r="J83" s="128">
        <f>IF((I83-H$93+(H$93))+K83&gt;N134,N134-K83,(I83-H$93+(H$93)))</f>
        <v>38956.603346200063</v>
      </c>
      <c r="K83" s="128">
        <f t="shared" si="47"/>
        <v>9079.2073656600005</v>
      </c>
      <c r="L83" s="128">
        <f t="shared" si="23"/>
        <v>48035.81071186006</v>
      </c>
      <c r="M83" s="128">
        <f t="shared" si="24"/>
        <v>37008.773178890056</v>
      </c>
      <c r="N83" s="128">
        <f t="shared" si="21"/>
        <v>8625.2469973770003</v>
      </c>
      <c r="O83" s="128">
        <f t="shared" si="22"/>
        <v>45634.020176267055</v>
      </c>
      <c r="P83" s="106">
        <f t="shared" si="34"/>
        <v>35060.943011580057</v>
      </c>
      <c r="Q83" s="128">
        <f t="shared" si="35"/>
        <v>8171.286629094001</v>
      </c>
      <c r="R83" s="128">
        <f t="shared" si="36"/>
        <v>43232.229640674057</v>
      </c>
      <c r="S83" s="128">
        <f t="shared" si="37"/>
        <v>31165.282676960051</v>
      </c>
      <c r="T83" s="128">
        <f t="shared" si="38"/>
        <v>7263.3658925280006</v>
      </c>
      <c r="U83" s="128">
        <f t="shared" si="39"/>
        <v>38428.648569488054</v>
      </c>
      <c r="V83" s="128">
        <f t="shared" si="40"/>
        <v>27269.622342340044</v>
      </c>
      <c r="W83" s="128">
        <f t="shared" si="41"/>
        <v>6355.4451559620002</v>
      </c>
      <c r="X83" s="128">
        <f t="shared" si="42"/>
        <v>33625.067498302044</v>
      </c>
      <c r="Y83" s="128">
        <f t="shared" si="43"/>
        <v>23373.962007720038</v>
      </c>
      <c r="Z83" s="128">
        <f t="shared" si="44"/>
        <v>5447.5244193959998</v>
      </c>
      <c r="AA83" s="52">
        <f t="shared" si="45"/>
        <v>28821.486427116037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4.25" customHeight="1">
      <c r="A84" s="183">
        <v>35</v>
      </c>
      <c r="B84" s="56">
        <v>42401</v>
      </c>
      <c r="C84" s="68">
        <v>880</v>
      </c>
      <c r="D84" s="96">
        <f>'base(indices)'!G89</f>
        <v>1.15843238</v>
      </c>
      <c r="E84" s="58">
        <f t="shared" si="33"/>
        <v>1019.4204944000001</v>
      </c>
      <c r="F84" s="48">
        <v>0</v>
      </c>
      <c r="G84" s="60">
        <f t="shared" si="31"/>
        <v>0</v>
      </c>
      <c r="H84" s="61">
        <f t="shared" si="32"/>
        <v>1019.4204944000001</v>
      </c>
      <c r="I84" s="141">
        <f t="shared" si="46"/>
        <v>37927.804181400061</v>
      </c>
      <c r="J84" s="104">
        <f>IF((I84-H$93+(H$93/12*11))+K84&gt;N134,N134-K84,(I84-H$93+(H$93/12*11)))</f>
        <v>37847.004031200064</v>
      </c>
      <c r="K84" s="104">
        <f t="shared" si="47"/>
        <v>9079.2073656600005</v>
      </c>
      <c r="L84" s="105">
        <f t="shared" si="23"/>
        <v>46926.211396860061</v>
      </c>
      <c r="M84" s="104">
        <f t="shared" si="24"/>
        <v>35954.653829640061</v>
      </c>
      <c r="N84" s="104">
        <f t="shared" si="21"/>
        <v>8625.2469973770003</v>
      </c>
      <c r="O84" s="104">
        <f t="shared" si="22"/>
        <v>44579.90082701706</v>
      </c>
      <c r="P84" s="104">
        <f t="shared" si="34"/>
        <v>34062.303628080059</v>
      </c>
      <c r="Q84" s="104">
        <f t="shared" si="35"/>
        <v>8171.286629094001</v>
      </c>
      <c r="R84" s="104">
        <f t="shared" si="36"/>
        <v>42233.590257174059</v>
      </c>
      <c r="S84" s="104">
        <f t="shared" si="37"/>
        <v>30277.603224960054</v>
      </c>
      <c r="T84" s="104">
        <f t="shared" si="38"/>
        <v>7263.3658925280006</v>
      </c>
      <c r="U84" s="104">
        <f t="shared" si="39"/>
        <v>37540.969117488057</v>
      </c>
      <c r="V84" s="104">
        <f t="shared" si="40"/>
        <v>26492.902821840042</v>
      </c>
      <c r="W84" s="104">
        <f t="shared" si="41"/>
        <v>6355.4451559620002</v>
      </c>
      <c r="X84" s="104">
        <f t="shared" si="42"/>
        <v>32848.347977802041</v>
      </c>
      <c r="Y84" s="104">
        <f t="shared" si="43"/>
        <v>22708.202418720037</v>
      </c>
      <c r="Z84" s="104">
        <f t="shared" si="44"/>
        <v>5447.5244193959998</v>
      </c>
      <c r="AA84" s="66">
        <f t="shared" si="45"/>
        <v>28155.726838116036</v>
      </c>
      <c r="AB84" s="36"/>
      <c r="AC84" s="36"/>
      <c r="AD84" s="36"/>
      <c r="AE84" s="36"/>
      <c r="AF84" s="36"/>
      <c r="AG84" s="37"/>
      <c r="AH84" s="36"/>
      <c r="AI84" s="36"/>
    </row>
    <row r="85" spans="1:35" ht="14.25" customHeight="1">
      <c r="A85" s="183">
        <v>34</v>
      </c>
      <c r="B85" s="46">
        <v>42430</v>
      </c>
      <c r="C85" s="68">
        <v>880</v>
      </c>
      <c r="D85" s="96">
        <f>'base(indices)'!G90</f>
        <v>1.1422129599999999</v>
      </c>
      <c r="E85" s="69">
        <f t="shared" si="33"/>
        <v>1005.1474048</v>
      </c>
      <c r="F85" s="48">
        <v>0</v>
      </c>
      <c r="G85" s="70">
        <f t="shared" si="31"/>
        <v>0</v>
      </c>
      <c r="H85" s="71">
        <f t="shared" si="32"/>
        <v>1005.1474048</v>
      </c>
      <c r="I85" s="140">
        <f t="shared" si="46"/>
        <v>36908.38368700006</v>
      </c>
      <c r="J85" s="128">
        <f>IF((I85-H$93+(H$93/12*10))+K85&gt;N134,N134-K85,(I85-H$93+(H$93/12*10)))</f>
        <v>36746.783386600058</v>
      </c>
      <c r="K85" s="128">
        <f t="shared" si="47"/>
        <v>9079.2073656600005</v>
      </c>
      <c r="L85" s="128">
        <f t="shared" si="23"/>
        <v>45825.990752260055</v>
      </c>
      <c r="M85" s="128">
        <f t="shared" si="24"/>
        <v>34909.444217270051</v>
      </c>
      <c r="N85" s="128">
        <f t="shared" si="21"/>
        <v>8625.2469973770003</v>
      </c>
      <c r="O85" s="128">
        <f t="shared" si="22"/>
        <v>43534.691214647049</v>
      </c>
      <c r="P85" s="106">
        <f t="shared" si="34"/>
        <v>33072.105047940051</v>
      </c>
      <c r="Q85" s="128">
        <f t="shared" si="35"/>
        <v>8171.286629094001</v>
      </c>
      <c r="R85" s="128">
        <f t="shared" si="36"/>
        <v>41243.391677034051</v>
      </c>
      <c r="S85" s="128">
        <f t="shared" si="37"/>
        <v>29397.426709280047</v>
      </c>
      <c r="T85" s="128">
        <f t="shared" si="38"/>
        <v>7263.3658925280006</v>
      </c>
      <c r="U85" s="128">
        <f t="shared" si="39"/>
        <v>36660.792601808047</v>
      </c>
      <c r="V85" s="128">
        <f t="shared" si="40"/>
        <v>25722.74837062004</v>
      </c>
      <c r="W85" s="128">
        <f t="shared" si="41"/>
        <v>6355.4451559620002</v>
      </c>
      <c r="X85" s="128">
        <f t="shared" si="42"/>
        <v>32078.193526582039</v>
      </c>
      <c r="Y85" s="128">
        <f t="shared" si="43"/>
        <v>22048.070031960033</v>
      </c>
      <c r="Z85" s="128">
        <f t="shared" si="44"/>
        <v>5447.5244193959998</v>
      </c>
      <c r="AA85" s="52">
        <f t="shared" si="45"/>
        <v>27495.594451356032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4.25" customHeight="1">
      <c r="A86" s="183">
        <v>33</v>
      </c>
      <c r="B86" s="46">
        <v>42461</v>
      </c>
      <c r="C86" s="68">
        <v>880</v>
      </c>
      <c r="D86" s="96">
        <f>'base(indices)'!G91</f>
        <v>1.13732247</v>
      </c>
      <c r="E86" s="58">
        <f t="shared" si="33"/>
        <v>1000.8437736</v>
      </c>
      <c r="F86" s="48">
        <v>0</v>
      </c>
      <c r="G86" s="60">
        <f t="shared" si="31"/>
        <v>0</v>
      </c>
      <c r="H86" s="61">
        <f t="shared" si="32"/>
        <v>1000.8437736</v>
      </c>
      <c r="I86" s="141">
        <f t="shared" si="46"/>
        <v>35903.236282200058</v>
      </c>
      <c r="J86" s="104">
        <f>IF((I86-H$93+(H$93/12*9))+K86&gt;N134,N134-K86,(I86-H$93+(H$93/12*9)))</f>
        <v>35660.835831600059</v>
      </c>
      <c r="K86" s="104">
        <f t="shared" si="47"/>
        <v>9079.2073656600005</v>
      </c>
      <c r="L86" s="105">
        <f t="shared" si="23"/>
        <v>44740.043197260064</v>
      </c>
      <c r="M86" s="104">
        <f t="shared" si="24"/>
        <v>33877.794040020053</v>
      </c>
      <c r="N86" s="104">
        <f t="shared" ref="N86:N118" si="48">K86*M$9</f>
        <v>8625.2469973770003</v>
      </c>
      <c r="O86" s="104">
        <f t="shared" ref="O86:O118" si="49">M86+N86</f>
        <v>42503.041037397052</v>
      </c>
      <c r="P86" s="104">
        <f t="shared" si="34"/>
        <v>32094.752248440054</v>
      </c>
      <c r="Q86" s="104">
        <f t="shared" si="35"/>
        <v>8171.286629094001</v>
      </c>
      <c r="R86" s="104">
        <f t="shared" si="36"/>
        <v>40266.038877534054</v>
      </c>
      <c r="S86" s="104">
        <f t="shared" si="37"/>
        <v>28528.668665280049</v>
      </c>
      <c r="T86" s="104">
        <f t="shared" si="38"/>
        <v>7263.3658925280006</v>
      </c>
      <c r="U86" s="104">
        <f t="shared" si="39"/>
        <v>35792.034557808052</v>
      </c>
      <c r="V86" s="104">
        <f t="shared" si="40"/>
        <v>24962.58508212004</v>
      </c>
      <c r="W86" s="104">
        <f t="shared" si="41"/>
        <v>6355.4451559620002</v>
      </c>
      <c r="X86" s="104">
        <f t="shared" si="42"/>
        <v>31318.030238082039</v>
      </c>
      <c r="Y86" s="104">
        <f t="shared" si="43"/>
        <v>21396.501498960035</v>
      </c>
      <c r="Z86" s="104">
        <f t="shared" si="44"/>
        <v>5447.5244193959998</v>
      </c>
      <c r="AA86" s="66">
        <f t="shared" si="45"/>
        <v>26844.025918356034</v>
      </c>
      <c r="AB86" s="36"/>
      <c r="AC86" s="36"/>
      <c r="AD86" s="36"/>
      <c r="AE86" s="36"/>
      <c r="AF86" s="36"/>
      <c r="AG86" s="37"/>
      <c r="AH86" s="36"/>
      <c r="AI86" s="36"/>
    </row>
    <row r="87" spans="1:35" ht="14.25" customHeight="1">
      <c r="A87" s="183">
        <v>32</v>
      </c>
      <c r="B87" s="56">
        <v>42491</v>
      </c>
      <c r="C87" s="68">
        <v>880</v>
      </c>
      <c r="D87" s="96">
        <f>'base(indices)'!G92</f>
        <v>1.1315515599999999</v>
      </c>
      <c r="E87" s="69">
        <f t="shared" si="33"/>
        <v>995.76537279999991</v>
      </c>
      <c r="F87" s="48">
        <v>0</v>
      </c>
      <c r="G87" s="70">
        <f t="shared" si="31"/>
        <v>0</v>
      </c>
      <c r="H87" s="71">
        <f t="shared" si="32"/>
        <v>995.76537279999991</v>
      </c>
      <c r="I87" s="140">
        <f t="shared" si="46"/>
        <v>34902.39250860006</v>
      </c>
      <c r="J87" s="128">
        <f>IF((I87-H$93+(H$93/12*8))+K87&gt;N134,N134-K87,(I87-H$93+(H$93/12*8)))</f>
        <v>34579.191907800057</v>
      </c>
      <c r="K87" s="128">
        <f t="shared" si="47"/>
        <v>9079.2073656600005</v>
      </c>
      <c r="L87" s="128">
        <f t="shared" ref="L87:L118" si="50">J87+K87</f>
        <v>43658.399273460062</v>
      </c>
      <c r="M87" s="128">
        <f t="shared" ref="M87:M118" si="51">J87*M$9</f>
        <v>32850.232312410051</v>
      </c>
      <c r="N87" s="128">
        <f t="shared" si="48"/>
        <v>8625.2469973770003</v>
      </c>
      <c r="O87" s="128">
        <f t="shared" si="49"/>
        <v>41475.47930978705</v>
      </c>
      <c r="P87" s="106">
        <f t="shared" si="34"/>
        <v>31121.272717020052</v>
      </c>
      <c r="Q87" s="128">
        <f t="shared" si="35"/>
        <v>8171.286629094001</v>
      </c>
      <c r="R87" s="128">
        <f t="shared" si="36"/>
        <v>39292.559346114052</v>
      </c>
      <c r="S87" s="128">
        <f t="shared" si="37"/>
        <v>27663.353526240047</v>
      </c>
      <c r="T87" s="128">
        <f t="shared" si="38"/>
        <v>7263.3658925280006</v>
      </c>
      <c r="U87" s="128">
        <f t="shared" si="39"/>
        <v>34926.719418768051</v>
      </c>
      <c r="V87" s="128">
        <f t="shared" si="40"/>
        <v>24205.434335460039</v>
      </c>
      <c r="W87" s="128">
        <f t="shared" si="41"/>
        <v>6355.4451559620002</v>
      </c>
      <c r="X87" s="128">
        <f t="shared" si="42"/>
        <v>30560.879491422038</v>
      </c>
      <c r="Y87" s="128">
        <f t="shared" si="43"/>
        <v>20747.515144680034</v>
      </c>
      <c r="Z87" s="128">
        <f t="shared" si="44"/>
        <v>5447.5244193959998</v>
      </c>
      <c r="AA87" s="52">
        <f t="shared" si="45"/>
        <v>26195.039564076033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4.25" customHeight="1">
      <c r="A88" s="183">
        <v>31</v>
      </c>
      <c r="B88" s="46">
        <v>42522</v>
      </c>
      <c r="C88" s="68">
        <v>880</v>
      </c>
      <c r="D88" s="96">
        <f>'base(indices)'!G93</f>
        <v>1.1219031900000001</v>
      </c>
      <c r="E88" s="58">
        <f t="shared" si="33"/>
        <v>987.27480720000005</v>
      </c>
      <c r="F88" s="48">
        <v>0</v>
      </c>
      <c r="G88" s="60">
        <f t="shared" si="31"/>
        <v>0</v>
      </c>
      <c r="H88" s="61">
        <f t="shared" si="32"/>
        <v>987.27480720000005</v>
      </c>
      <c r="I88" s="141">
        <f t="shared" si="46"/>
        <v>33906.627135800059</v>
      </c>
      <c r="J88" s="104">
        <f>IF((I88-H$93+(H$93/12*7))+K88&gt;N134,N134-K88,(I88-H$93+(H$93/12*7)))</f>
        <v>33502.62638480006</v>
      </c>
      <c r="K88" s="104">
        <f t="shared" si="47"/>
        <v>9079.2073656600005</v>
      </c>
      <c r="L88" s="105">
        <f t="shared" si="50"/>
        <v>42581.833750460064</v>
      </c>
      <c r="M88" s="104">
        <f t="shared" si="51"/>
        <v>31827.495065560055</v>
      </c>
      <c r="N88" s="104">
        <f t="shared" si="48"/>
        <v>8625.2469973770003</v>
      </c>
      <c r="O88" s="104">
        <f t="shared" si="49"/>
        <v>40452.742062937054</v>
      </c>
      <c r="P88" s="104">
        <f t="shared" si="34"/>
        <v>30152.363746320054</v>
      </c>
      <c r="Q88" s="104">
        <f t="shared" si="35"/>
        <v>8171.286629094001</v>
      </c>
      <c r="R88" s="104">
        <f t="shared" si="36"/>
        <v>38323.650375414058</v>
      </c>
      <c r="S88" s="104">
        <f t="shared" si="37"/>
        <v>26802.101107840048</v>
      </c>
      <c r="T88" s="104">
        <f t="shared" si="38"/>
        <v>7263.3658925280006</v>
      </c>
      <c r="U88" s="104">
        <f t="shared" si="39"/>
        <v>34065.467000368051</v>
      </c>
      <c r="V88" s="104">
        <f t="shared" si="40"/>
        <v>23451.838469360042</v>
      </c>
      <c r="W88" s="104">
        <f t="shared" si="41"/>
        <v>6355.4451559620002</v>
      </c>
      <c r="X88" s="104">
        <f t="shared" si="42"/>
        <v>29807.283625322041</v>
      </c>
      <c r="Y88" s="104">
        <f t="shared" si="43"/>
        <v>20101.575830880036</v>
      </c>
      <c r="Z88" s="104">
        <f t="shared" si="44"/>
        <v>5447.5244193959998</v>
      </c>
      <c r="AA88" s="66">
        <f t="shared" si="45"/>
        <v>25549.100250276035</v>
      </c>
      <c r="AB88" s="36"/>
      <c r="AC88" s="36"/>
      <c r="AD88" s="36"/>
      <c r="AE88" s="36"/>
      <c r="AF88" s="36"/>
      <c r="AG88" s="37"/>
      <c r="AH88" s="36"/>
      <c r="AI88" s="36"/>
    </row>
    <row r="89" spans="1:35" ht="14.25" customHeight="1">
      <c r="A89" s="183">
        <v>30</v>
      </c>
      <c r="B89" s="46">
        <v>42552</v>
      </c>
      <c r="C89" s="68">
        <v>880</v>
      </c>
      <c r="D89" s="96">
        <f>'base(indices)'!G94</f>
        <v>1.11743346</v>
      </c>
      <c r="E89" s="69">
        <f t="shared" si="33"/>
        <v>983.34144479999998</v>
      </c>
      <c r="F89" s="48">
        <v>0</v>
      </c>
      <c r="G89" s="70">
        <f t="shared" si="31"/>
        <v>0</v>
      </c>
      <c r="H89" s="71">
        <f t="shared" si="32"/>
        <v>983.34144479999998</v>
      </c>
      <c r="I89" s="140">
        <f t="shared" si="46"/>
        <v>32919.352328600056</v>
      </c>
      <c r="J89" s="128">
        <f>IF((I89-H$93+(H$93/12*6))+K89&gt;N134,N134-K89,(I89-H$93+(H$93/12*6)))</f>
        <v>32434.551427400056</v>
      </c>
      <c r="K89" s="128">
        <f t="shared" si="47"/>
        <v>9079.2073656600005</v>
      </c>
      <c r="L89" s="128">
        <f t="shared" si="50"/>
        <v>41513.758793060057</v>
      </c>
      <c r="M89" s="128">
        <f t="shared" si="51"/>
        <v>30812.823856030052</v>
      </c>
      <c r="N89" s="128">
        <f t="shared" si="48"/>
        <v>8625.2469973770003</v>
      </c>
      <c r="O89" s="128">
        <f t="shared" si="49"/>
        <v>39438.070853407051</v>
      </c>
      <c r="P89" s="106">
        <f t="shared" si="34"/>
        <v>29191.096284660052</v>
      </c>
      <c r="Q89" s="128">
        <f t="shared" si="35"/>
        <v>8171.286629094001</v>
      </c>
      <c r="R89" s="128">
        <f t="shared" si="36"/>
        <v>37362.382913754052</v>
      </c>
      <c r="S89" s="128">
        <f t="shared" si="37"/>
        <v>25947.641141920045</v>
      </c>
      <c r="T89" s="128">
        <f t="shared" si="38"/>
        <v>7263.3658925280006</v>
      </c>
      <c r="U89" s="128">
        <f t="shared" si="39"/>
        <v>33211.007034448048</v>
      </c>
      <c r="V89" s="128">
        <f t="shared" si="40"/>
        <v>22704.185999180037</v>
      </c>
      <c r="W89" s="128">
        <f t="shared" si="41"/>
        <v>6355.4451559620002</v>
      </c>
      <c r="X89" s="128">
        <f t="shared" si="42"/>
        <v>29059.631155142037</v>
      </c>
      <c r="Y89" s="128">
        <f t="shared" si="43"/>
        <v>19460.730856440034</v>
      </c>
      <c r="Z89" s="128">
        <f t="shared" si="44"/>
        <v>5447.5244193959998</v>
      </c>
      <c r="AA89" s="52">
        <f t="shared" si="45"/>
        <v>24908.255275836033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4.25" customHeight="1">
      <c r="A90" s="183">
        <v>29</v>
      </c>
      <c r="B90" s="56">
        <v>42583</v>
      </c>
      <c r="C90" s="68">
        <v>880</v>
      </c>
      <c r="D90" s="96">
        <f>'base(indices)'!G95</f>
        <v>1.1114317300000001</v>
      </c>
      <c r="E90" s="58">
        <f t="shared" si="33"/>
        <v>978.0599224</v>
      </c>
      <c r="F90" s="48">
        <v>0</v>
      </c>
      <c r="G90" s="60">
        <f t="shared" si="31"/>
        <v>0</v>
      </c>
      <c r="H90" s="61">
        <f t="shared" si="32"/>
        <v>978.0599224</v>
      </c>
      <c r="I90" s="141">
        <f t="shared" si="46"/>
        <v>31936.010883800056</v>
      </c>
      <c r="J90" s="104">
        <f>IF((I90-H$93+(H$93/12*5))+K90&gt;N134,N134-K90,(I90-H$93+(H$93/12*5)))</f>
        <v>31370.409832400055</v>
      </c>
      <c r="K90" s="104">
        <f t="shared" si="47"/>
        <v>9079.2073656600005</v>
      </c>
      <c r="L90" s="105">
        <f t="shared" si="50"/>
        <v>40449.617198060056</v>
      </c>
      <c r="M90" s="104">
        <f t="shared" si="51"/>
        <v>29801.88934078005</v>
      </c>
      <c r="N90" s="104">
        <f t="shared" si="48"/>
        <v>8625.2469973770003</v>
      </c>
      <c r="O90" s="104">
        <f t="shared" si="49"/>
        <v>38427.136338157048</v>
      </c>
      <c r="P90" s="104">
        <f t="shared" si="34"/>
        <v>28233.368849160051</v>
      </c>
      <c r="Q90" s="104">
        <f t="shared" si="35"/>
        <v>8171.286629094001</v>
      </c>
      <c r="R90" s="104">
        <f t="shared" si="36"/>
        <v>36404.655478254055</v>
      </c>
      <c r="S90" s="104">
        <f t="shared" si="37"/>
        <v>25096.327865920044</v>
      </c>
      <c r="T90" s="104">
        <f t="shared" si="38"/>
        <v>7263.3658925280006</v>
      </c>
      <c r="U90" s="104">
        <f t="shared" si="39"/>
        <v>32359.693758448044</v>
      </c>
      <c r="V90" s="104">
        <f t="shared" si="40"/>
        <v>21959.286882680037</v>
      </c>
      <c r="W90" s="104">
        <f t="shared" si="41"/>
        <v>6355.4451559620002</v>
      </c>
      <c r="X90" s="104">
        <f t="shared" si="42"/>
        <v>28314.732038642036</v>
      </c>
      <c r="Y90" s="104">
        <f t="shared" si="43"/>
        <v>18822.245899440033</v>
      </c>
      <c r="Z90" s="104">
        <f t="shared" si="44"/>
        <v>5447.5244193959998</v>
      </c>
      <c r="AA90" s="66">
        <f t="shared" si="45"/>
        <v>24269.770318836032</v>
      </c>
      <c r="AB90" s="36"/>
      <c r="AC90" s="36"/>
      <c r="AD90" s="36"/>
      <c r="AE90" s="36"/>
      <c r="AF90" s="36"/>
      <c r="AG90" s="37"/>
      <c r="AH90" s="36"/>
      <c r="AI90" s="36"/>
    </row>
    <row r="91" spans="1:35" ht="14.25" customHeight="1">
      <c r="A91" s="183">
        <v>28</v>
      </c>
      <c r="B91" s="46">
        <v>42614</v>
      </c>
      <c r="C91" s="68">
        <v>880</v>
      </c>
      <c r="D91" s="96">
        <f>'base(indices)'!G96</f>
        <v>1.10645269</v>
      </c>
      <c r="E91" s="69">
        <f t="shared" si="33"/>
        <v>973.67836720000003</v>
      </c>
      <c r="F91" s="48">
        <v>0</v>
      </c>
      <c r="G91" s="70">
        <f t="shared" si="31"/>
        <v>0</v>
      </c>
      <c r="H91" s="71">
        <f t="shared" si="32"/>
        <v>973.67836720000003</v>
      </c>
      <c r="I91" s="140">
        <f t="shared" si="46"/>
        <v>30957.950961400056</v>
      </c>
      <c r="J91" s="128">
        <f>IF((I91-H$93+(H$93/12*4))+K91&gt;N134,N134-K91,(I91-H$93+(H$93/12*4)))</f>
        <v>30311.549759800055</v>
      </c>
      <c r="K91" s="128">
        <f t="shared" si="47"/>
        <v>9079.2073656600005</v>
      </c>
      <c r="L91" s="128">
        <f t="shared" si="50"/>
        <v>39390.757125460055</v>
      </c>
      <c r="M91" s="128">
        <f t="shared" si="51"/>
        <v>28795.972271810049</v>
      </c>
      <c r="N91" s="128">
        <f t="shared" si="48"/>
        <v>8625.2469973770003</v>
      </c>
      <c r="O91" s="128">
        <f t="shared" si="49"/>
        <v>37421.219269187051</v>
      </c>
      <c r="P91" s="106">
        <f t="shared" si="34"/>
        <v>27280.394783820051</v>
      </c>
      <c r="Q91" s="128">
        <f t="shared" si="35"/>
        <v>8171.286629094001</v>
      </c>
      <c r="R91" s="128">
        <f t="shared" si="36"/>
        <v>35451.681412914055</v>
      </c>
      <c r="S91" s="128">
        <f t="shared" si="37"/>
        <v>24249.239807840044</v>
      </c>
      <c r="T91" s="128">
        <f t="shared" si="38"/>
        <v>7263.3658925280006</v>
      </c>
      <c r="U91" s="128">
        <f t="shared" si="39"/>
        <v>31512.605700368043</v>
      </c>
      <c r="V91" s="128">
        <f t="shared" si="40"/>
        <v>21218.084831860037</v>
      </c>
      <c r="W91" s="128">
        <f t="shared" si="41"/>
        <v>6355.4451559620002</v>
      </c>
      <c r="X91" s="128">
        <f t="shared" si="42"/>
        <v>27573.529987822036</v>
      </c>
      <c r="Y91" s="128">
        <f t="shared" si="43"/>
        <v>18186.929855880033</v>
      </c>
      <c r="Z91" s="128">
        <f t="shared" si="44"/>
        <v>5447.5244193959998</v>
      </c>
      <c r="AA91" s="52">
        <f t="shared" si="45"/>
        <v>23634.454275276032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4.25" customHeight="1">
      <c r="A92" s="183">
        <v>27</v>
      </c>
      <c r="B92" s="46">
        <v>42644</v>
      </c>
      <c r="C92" s="68">
        <v>880</v>
      </c>
      <c r="D92" s="96">
        <f>'base(indices)'!G97</f>
        <v>1.1039136899999999</v>
      </c>
      <c r="E92" s="58">
        <f t="shared" si="33"/>
        <v>971.4440472</v>
      </c>
      <c r="F92" s="48">
        <v>0</v>
      </c>
      <c r="G92" s="60">
        <f t="shared" si="31"/>
        <v>0</v>
      </c>
      <c r="H92" s="61">
        <f t="shared" si="32"/>
        <v>971.4440472</v>
      </c>
      <c r="I92" s="141">
        <f t="shared" si="46"/>
        <v>29984.272594200058</v>
      </c>
      <c r="J92" s="104">
        <f>IF((I92-H$93+(H$93/12*3))+K92&gt;N134,N134-K92,(I92-H$93+(H$93/12*3)))</f>
        <v>29257.071242400056</v>
      </c>
      <c r="K92" s="104">
        <f t="shared" si="47"/>
        <v>9079.2073656600005</v>
      </c>
      <c r="L92" s="105">
        <f t="shared" si="50"/>
        <v>38336.278608060056</v>
      </c>
      <c r="M92" s="104">
        <f t="shared" si="51"/>
        <v>27794.217680280053</v>
      </c>
      <c r="N92" s="104">
        <f t="shared" si="48"/>
        <v>8625.2469973770003</v>
      </c>
      <c r="O92" s="104">
        <f t="shared" si="49"/>
        <v>36419.464677657052</v>
      </c>
      <c r="P92" s="104">
        <f t="shared" si="34"/>
        <v>26331.364118160051</v>
      </c>
      <c r="Q92" s="104">
        <f t="shared" si="35"/>
        <v>8171.286629094001</v>
      </c>
      <c r="R92" s="104">
        <f t="shared" si="36"/>
        <v>34502.650747254054</v>
      </c>
      <c r="S92" s="104">
        <f t="shared" si="37"/>
        <v>23405.656993920045</v>
      </c>
      <c r="T92" s="104">
        <f t="shared" si="38"/>
        <v>7263.3658925280006</v>
      </c>
      <c r="U92" s="104">
        <f t="shared" si="39"/>
        <v>30669.022886448045</v>
      </c>
      <c r="V92" s="104">
        <f t="shared" si="40"/>
        <v>20479.949869680036</v>
      </c>
      <c r="W92" s="104">
        <f t="shared" si="41"/>
        <v>6355.4451559620002</v>
      </c>
      <c r="X92" s="104">
        <f t="shared" si="42"/>
        <v>26835.395025642036</v>
      </c>
      <c r="Y92" s="104">
        <f t="shared" si="43"/>
        <v>17554.242745440031</v>
      </c>
      <c r="Z92" s="104">
        <f t="shared" si="44"/>
        <v>5447.5244193959998</v>
      </c>
      <c r="AA92" s="66">
        <f t="shared" si="45"/>
        <v>23001.76716483603</v>
      </c>
      <c r="AB92" s="36"/>
      <c r="AC92" s="36"/>
      <c r="AD92" s="36"/>
      <c r="AE92" s="36"/>
      <c r="AF92" s="36"/>
      <c r="AG92" s="37"/>
      <c r="AH92" s="36"/>
      <c r="AI92" s="36"/>
    </row>
    <row r="93" spans="1:35" ht="14.25" customHeight="1">
      <c r="A93" s="183">
        <v>26</v>
      </c>
      <c r="B93" s="56">
        <v>42675</v>
      </c>
      <c r="C93" s="68">
        <v>880</v>
      </c>
      <c r="D93" s="96">
        <f>'base(indices)'!G98</f>
        <v>1.10182023</v>
      </c>
      <c r="E93" s="69">
        <f t="shared" si="33"/>
        <v>969.6018024</v>
      </c>
      <c r="F93" s="48">
        <v>0</v>
      </c>
      <c r="G93" s="70">
        <f t="shared" si="31"/>
        <v>0</v>
      </c>
      <c r="H93" s="71">
        <f t="shared" si="32"/>
        <v>969.6018024</v>
      </c>
      <c r="I93" s="140">
        <f t="shared" si="46"/>
        <v>29012.828547000059</v>
      </c>
      <c r="J93" s="128">
        <f>IF((I93-H$93+(H$93/12*2))+K93&gt;N134,N134-K93,(I93-H$93+(H$93/12*2)))</f>
        <v>28204.82704500006</v>
      </c>
      <c r="K93" s="128">
        <f t="shared" si="47"/>
        <v>9079.2073656600005</v>
      </c>
      <c r="L93" s="128">
        <f t="shared" si="50"/>
        <v>37284.034410660061</v>
      </c>
      <c r="M93" s="128">
        <f t="shared" si="51"/>
        <v>26794.585692750057</v>
      </c>
      <c r="N93" s="128">
        <f t="shared" si="48"/>
        <v>8625.2469973770003</v>
      </c>
      <c r="O93" s="128">
        <f t="shared" si="49"/>
        <v>35419.832690127056</v>
      </c>
      <c r="P93" s="106">
        <f t="shared" si="34"/>
        <v>25384.344340500054</v>
      </c>
      <c r="Q93" s="128">
        <f t="shared" si="35"/>
        <v>8171.286629094001</v>
      </c>
      <c r="R93" s="128">
        <f t="shared" si="36"/>
        <v>33555.630969594058</v>
      </c>
      <c r="S93" s="128">
        <f t="shared" si="37"/>
        <v>22563.861636000049</v>
      </c>
      <c r="T93" s="128">
        <f t="shared" si="38"/>
        <v>7263.3658925280006</v>
      </c>
      <c r="U93" s="128">
        <f t="shared" si="39"/>
        <v>29827.227528528048</v>
      </c>
      <c r="V93" s="128">
        <f t="shared" si="40"/>
        <v>19743.378931500039</v>
      </c>
      <c r="W93" s="128">
        <f t="shared" si="41"/>
        <v>6355.4451559620002</v>
      </c>
      <c r="X93" s="128">
        <f t="shared" si="42"/>
        <v>26098.824087462039</v>
      </c>
      <c r="Y93" s="128">
        <f t="shared" si="43"/>
        <v>16922.896227000034</v>
      </c>
      <c r="Z93" s="128">
        <f t="shared" si="44"/>
        <v>5447.5244193959998</v>
      </c>
      <c r="AA93" s="52">
        <f t="shared" si="45"/>
        <v>22370.420646396033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4.25" customHeight="1">
      <c r="A94" s="183">
        <v>25</v>
      </c>
      <c r="B94" s="46">
        <v>42705</v>
      </c>
      <c r="C94" s="68">
        <f>880*2</f>
        <v>1760</v>
      </c>
      <c r="D94" s="96">
        <f>'base(indices)'!G99</f>
        <v>1.0989629299999999</v>
      </c>
      <c r="E94" s="58">
        <f t="shared" si="33"/>
        <v>1934.1747567999998</v>
      </c>
      <c r="F94" s="48">
        <v>0</v>
      </c>
      <c r="G94" s="60">
        <f t="shared" si="31"/>
        <v>0</v>
      </c>
      <c r="H94" s="61">
        <f t="shared" si="32"/>
        <v>1934.1747567999998</v>
      </c>
      <c r="I94" s="141">
        <f t="shared" si="46"/>
        <v>28043.226744600059</v>
      </c>
      <c r="J94" s="104">
        <f>IF((I94-H$93+(H$93/12*1))+K94&gt;N134,N134-K94,(I94-H$93+(H$93/12*1)))</f>
        <v>27154.425092400059</v>
      </c>
      <c r="K94" s="104">
        <f t="shared" si="47"/>
        <v>9079.2073656600005</v>
      </c>
      <c r="L94" s="105">
        <f t="shared" si="50"/>
        <v>36233.632458060063</v>
      </c>
      <c r="M94" s="104">
        <f t="shared" si="51"/>
        <v>25796.703837780056</v>
      </c>
      <c r="N94" s="104">
        <f t="shared" si="48"/>
        <v>8625.2469973770003</v>
      </c>
      <c r="O94" s="104">
        <f t="shared" si="49"/>
        <v>34421.950835157055</v>
      </c>
      <c r="P94" s="104">
        <f t="shared" si="34"/>
        <v>24438.982583160054</v>
      </c>
      <c r="Q94" s="104">
        <f t="shared" si="35"/>
        <v>8171.286629094001</v>
      </c>
      <c r="R94" s="104">
        <f t="shared" si="36"/>
        <v>32610.269212254054</v>
      </c>
      <c r="S94" s="104">
        <f>J94*S$9</f>
        <v>21723.540073920049</v>
      </c>
      <c r="T94" s="104">
        <f t="shared" si="38"/>
        <v>7263.3658925280006</v>
      </c>
      <c r="U94" s="104">
        <f>S94+T94</f>
        <v>28986.905966448048</v>
      </c>
      <c r="V94" s="104">
        <f t="shared" si="40"/>
        <v>19008.09756468004</v>
      </c>
      <c r="W94" s="104">
        <f t="shared" si="41"/>
        <v>6355.4451559620002</v>
      </c>
      <c r="X94" s="104">
        <f t="shared" si="42"/>
        <v>25363.542720642039</v>
      </c>
      <c r="Y94" s="104">
        <f t="shared" si="43"/>
        <v>16292.655055440035</v>
      </c>
      <c r="Z94" s="104">
        <f t="shared" si="44"/>
        <v>5447.5244193959998</v>
      </c>
      <c r="AA94" s="66">
        <f t="shared" si="45"/>
        <v>21740.179474836033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4.25" customHeight="1">
      <c r="A95" s="183">
        <v>24</v>
      </c>
      <c r="B95" s="46">
        <v>42736</v>
      </c>
      <c r="C95" s="68">
        <v>937</v>
      </c>
      <c r="D95" s="96">
        <f>'base(indices)'!G100</f>
        <v>1.0968788599999999</v>
      </c>
      <c r="E95" s="58">
        <f t="shared" ref="E95:E106" si="52">C95*D95</f>
        <v>1027.7754918199998</v>
      </c>
      <c r="F95" s="48">
        <v>0</v>
      </c>
      <c r="G95" s="60">
        <f t="shared" ref="G95:G106" si="53">E95*F95</f>
        <v>0</v>
      </c>
      <c r="H95" s="61">
        <f t="shared" ref="H95:H106" si="54">E95+G95</f>
        <v>1027.7754918199998</v>
      </c>
      <c r="I95" s="140">
        <f t="shared" si="46"/>
        <v>26109.05198780006</v>
      </c>
      <c r="J95" s="128">
        <f>IF((I95-H$93+(H$93))+K95&gt;$N$134,$N$134-K95,(I95-H$93+(H$93)))</f>
        <v>26109.05198780006</v>
      </c>
      <c r="K95" s="128">
        <f t="shared" si="47"/>
        <v>9079.2073656600005</v>
      </c>
      <c r="L95" s="128">
        <f t="shared" si="50"/>
        <v>35188.25935346006</v>
      </c>
      <c r="M95" s="128">
        <f t="shared" si="51"/>
        <v>24803.599388410057</v>
      </c>
      <c r="N95" s="128">
        <f t="shared" si="48"/>
        <v>8625.2469973770003</v>
      </c>
      <c r="O95" s="128">
        <f t="shared" si="49"/>
        <v>33428.846385787059</v>
      </c>
      <c r="P95" s="106">
        <f t="shared" ref="P95:P106" si="55">J95*$P$9</f>
        <v>23498.146789020055</v>
      </c>
      <c r="Q95" s="128">
        <f t="shared" ref="Q95:Q106" si="56">K95*P$9</f>
        <v>8171.286629094001</v>
      </c>
      <c r="R95" s="128">
        <f t="shared" ref="R95:R106" si="57">P95+Q95</f>
        <v>31669.433418114055</v>
      </c>
      <c r="S95" s="128">
        <f t="shared" ref="S95:S105" si="58">J95*S$9</f>
        <v>20887.24159024005</v>
      </c>
      <c r="T95" s="128">
        <f t="shared" ref="T95:T106" si="59">K95*S$9</f>
        <v>7263.3658925280006</v>
      </c>
      <c r="U95" s="128">
        <f t="shared" ref="U95:U105" si="60">S95+T95</f>
        <v>28150.60748276805</v>
      </c>
      <c r="V95" s="128">
        <f t="shared" ref="V95:V106" si="61">J95*V$9</f>
        <v>18276.336391460041</v>
      </c>
      <c r="W95" s="128">
        <f t="shared" ref="W95:W106" si="62">K95*V$9</f>
        <v>6355.4451559620002</v>
      </c>
      <c r="X95" s="128">
        <f t="shared" ref="X95:X106" si="63">V95+W95</f>
        <v>24631.781547422041</v>
      </c>
      <c r="Y95" s="128">
        <f t="shared" ref="Y95:Y106" si="64">J95*Y$9</f>
        <v>15665.431192680035</v>
      </c>
      <c r="Z95" s="128">
        <f t="shared" ref="Z95:Z106" si="65">K95*Y$9</f>
        <v>5447.5244193959998</v>
      </c>
      <c r="AA95" s="52">
        <f t="shared" ref="AA95:AA106" si="66">Y95+Z95</f>
        <v>21112.955612076035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4.25" customHeight="1">
      <c r="A96" s="183">
        <v>23</v>
      </c>
      <c r="B96" s="56">
        <v>42767</v>
      </c>
      <c r="C96" s="68">
        <v>937</v>
      </c>
      <c r="D96" s="96">
        <f>'base(indices)'!G101</f>
        <v>1.0934890399999999</v>
      </c>
      <c r="E96" s="58">
        <f t="shared" si="52"/>
        <v>1024.59923048</v>
      </c>
      <c r="F96" s="48">
        <v>0</v>
      </c>
      <c r="G96" s="60">
        <f t="shared" si="53"/>
        <v>0</v>
      </c>
      <c r="H96" s="61">
        <f t="shared" si="54"/>
        <v>1024.59923048</v>
      </c>
      <c r="I96" s="141">
        <f t="shared" si="46"/>
        <v>25081.276495980059</v>
      </c>
      <c r="J96" s="104">
        <f>IF((I96-H$93+(H$93/12*11))+K96&gt;$N$134,$N$134-K96,(I96-H$93+(H$93/12*11)))</f>
        <v>25000.476345780058</v>
      </c>
      <c r="K96" s="104">
        <f t="shared" si="47"/>
        <v>9079.2073656600005</v>
      </c>
      <c r="L96" s="105">
        <f t="shared" si="50"/>
        <v>34079.683711440055</v>
      </c>
      <c r="M96" s="104">
        <f t="shared" si="51"/>
        <v>23750.452528491052</v>
      </c>
      <c r="N96" s="104">
        <f t="shared" si="48"/>
        <v>8625.2469973770003</v>
      </c>
      <c r="O96" s="104">
        <f t="shared" si="49"/>
        <v>32375.699525868054</v>
      </c>
      <c r="P96" s="104">
        <f t="shared" si="55"/>
        <v>22500.428711202054</v>
      </c>
      <c r="Q96" s="104">
        <f t="shared" si="56"/>
        <v>8171.286629094001</v>
      </c>
      <c r="R96" s="104">
        <f t="shared" si="57"/>
        <v>30671.715340296054</v>
      </c>
      <c r="S96" s="104">
        <f t="shared" si="58"/>
        <v>20000.381076624049</v>
      </c>
      <c r="T96" s="104">
        <f t="shared" si="59"/>
        <v>7263.3658925280006</v>
      </c>
      <c r="U96" s="104">
        <f t="shared" si="60"/>
        <v>27263.746969152049</v>
      </c>
      <c r="V96" s="104">
        <f t="shared" si="61"/>
        <v>17500.333442046038</v>
      </c>
      <c r="W96" s="104">
        <f t="shared" si="62"/>
        <v>6355.4451559620002</v>
      </c>
      <c r="X96" s="104">
        <f t="shared" si="63"/>
        <v>23855.778598008037</v>
      </c>
      <c r="Y96" s="104">
        <f t="shared" si="64"/>
        <v>15000.285807468033</v>
      </c>
      <c r="Z96" s="104">
        <f t="shared" si="65"/>
        <v>5447.5244193959998</v>
      </c>
      <c r="AA96" s="66">
        <f t="shared" si="66"/>
        <v>20447.810226864032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4.25" customHeight="1">
      <c r="A97" s="183">
        <v>22</v>
      </c>
      <c r="B97" s="46">
        <v>42795</v>
      </c>
      <c r="C97" s="68">
        <v>937</v>
      </c>
      <c r="D97" s="96">
        <f>'base(indices)'!G102</f>
        <v>1.08761591</v>
      </c>
      <c r="E97" s="58">
        <f t="shared" si="52"/>
        <v>1019.09610767</v>
      </c>
      <c r="F97" s="48">
        <v>0</v>
      </c>
      <c r="G97" s="60">
        <f t="shared" si="53"/>
        <v>0</v>
      </c>
      <c r="H97" s="61">
        <f t="shared" si="54"/>
        <v>1019.09610767</v>
      </c>
      <c r="I97" s="140">
        <f t="shared" si="46"/>
        <v>24056.67726550006</v>
      </c>
      <c r="J97" s="128">
        <f>IF((I97-H$93+(H$93/12*10))+K97&gt;$N$134,$N$134-K97,(I97-H$93+(H$93/12*10)))</f>
        <v>23895.076965100059</v>
      </c>
      <c r="K97" s="128">
        <f t="shared" si="47"/>
        <v>9079.2073656600005</v>
      </c>
      <c r="L97" s="128">
        <f t="shared" si="50"/>
        <v>32974.284330760056</v>
      </c>
      <c r="M97" s="128">
        <f t="shared" si="51"/>
        <v>22700.323116845055</v>
      </c>
      <c r="N97" s="128">
        <f t="shared" si="48"/>
        <v>8625.2469973770003</v>
      </c>
      <c r="O97" s="128">
        <f t="shared" si="49"/>
        <v>31325.570114222057</v>
      </c>
      <c r="P97" s="106">
        <f t="shared" si="55"/>
        <v>21505.569268590054</v>
      </c>
      <c r="Q97" s="128">
        <f t="shared" si="56"/>
        <v>8171.286629094001</v>
      </c>
      <c r="R97" s="128">
        <f t="shared" si="57"/>
        <v>29676.855897684054</v>
      </c>
      <c r="S97" s="128">
        <f t="shared" si="58"/>
        <v>19116.061572080049</v>
      </c>
      <c r="T97" s="128">
        <f t="shared" si="59"/>
        <v>7263.3658925280006</v>
      </c>
      <c r="U97" s="128">
        <f t="shared" si="60"/>
        <v>26379.427464608048</v>
      </c>
      <c r="V97" s="128">
        <f t="shared" si="61"/>
        <v>16726.55387557004</v>
      </c>
      <c r="W97" s="128">
        <f t="shared" si="62"/>
        <v>6355.4451559620002</v>
      </c>
      <c r="X97" s="128">
        <f t="shared" si="63"/>
        <v>23081.999031532039</v>
      </c>
      <c r="Y97" s="128">
        <f t="shared" si="64"/>
        <v>14337.046179060035</v>
      </c>
      <c r="Z97" s="128">
        <f t="shared" si="65"/>
        <v>5447.5244193959998</v>
      </c>
      <c r="AA97" s="52">
        <f t="shared" si="66"/>
        <v>19784.570598456034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4.25" customHeight="1">
      <c r="A98" s="183">
        <v>21</v>
      </c>
      <c r="B98" s="46">
        <v>42826</v>
      </c>
      <c r="C98" s="68">
        <v>937</v>
      </c>
      <c r="D98" s="96">
        <f>'base(indices)'!G103</f>
        <v>1.08598693</v>
      </c>
      <c r="E98" s="58">
        <f t="shared" si="52"/>
        <v>1017.56975341</v>
      </c>
      <c r="F98" s="48">
        <v>0</v>
      </c>
      <c r="G98" s="60">
        <f t="shared" si="53"/>
        <v>0</v>
      </c>
      <c r="H98" s="61">
        <f t="shared" si="54"/>
        <v>1017.56975341</v>
      </c>
      <c r="I98" s="141">
        <f t="shared" si="46"/>
        <v>23037.58115783006</v>
      </c>
      <c r="J98" s="104">
        <f>IF((I98-H$93+(H$93/12*9))+K98&gt;$N$134,$N$134-K98,(I98-H$93+(H$93/12*9)))</f>
        <v>22795.180707230058</v>
      </c>
      <c r="K98" s="104">
        <f t="shared" si="47"/>
        <v>9079.2073656600005</v>
      </c>
      <c r="L98" s="105">
        <f t="shared" si="50"/>
        <v>31874.388072890059</v>
      </c>
      <c r="M98" s="104">
        <f t="shared" si="51"/>
        <v>21655.421671868553</v>
      </c>
      <c r="N98" s="104">
        <f t="shared" ref="N98:N106" si="67">K98*M$9</f>
        <v>8625.2469973770003</v>
      </c>
      <c r="O98" s="104">
        <f t="shared" ref="O98:O106" si="68">M98+N98</f>
        <v>30280.668669245555</v>
      </c>
      <c r="P98" s="104">
        <f t="shared" si="55"/>
        <v>20515.662636507052</v>
      </c>
      <c r="Q98" s="104">
        <f t="shared" si="56"/>
        <v>8171.286629094001</v>
      </c>
      <c r="R98" s="104">
        <f t="shared" si="57"/>
        <v>28686.949265601052</v>
      </c>
      <c r="S98" s="104">
        <f t="shared" si="58"/>
        <v>18236.144565784049</v>
      </c>
      <c r="T98" s="104">
        <f t="shared" si="59"/>
        <v>7263.3658925280006</v>
      </c>
      <c r="U98" s="104">
        <f t="shared" si="60"/>
        <v>25499.510458312048</v>
      </c>
      <c r="V98" s="104">
        <f t="shared" si="61"/>
        <v>15956.62649506104</v>
      </c>
      <c r="W98" s="104">
        <f t="shared" si="62"/>
        <v>6355.4451559620002</v>
      </c>
      <c r="X98" s="104">
        <f t="shared" si="63"/>
        <v>22312.071651023041</v>
      </c>
      <c r="Y98" s="104">
        <f t="shared" si="64"/>
        <v>13677.108424338034</v>
      </c>
      <c r="Z98" s="104">
        <f t="shared" si="65"/>
        <v>5447.5244193959998</v>
      </c>
      <c r="AA98" s="66">
        <f t="shared" si="66"/>
        <v>19124.632843734034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4.25" customHeight="1">
      <c r="A99" s="183">
        <v>20</v>
      </c>
      <c r="B99" s="56">
        <v>42856</v>
      </c>
      <c r="C99" s="68">
        <v>937</v>
      </c>
      <c r="D99" s="96">
        <f>'base(indices)'!G104</f>
        <v>1.0837111399999999</v>
      </c>
      <c r="E99" s="58">
        <f t="shared" si="52"/>
        <v>1015.4373381799999</v>
      </c>
      <c r="F99" s="48">
        <v>0</v>
      </c>
      <c r="G99" s="60">
        <f t="shared" si="53"/>
        <v>0</v>
      </c>
      <c r="H99" s="61">
        <f t="shared" si="54"/>
        <v>1015.4373381799999</v>
      </c>
      <c r="I99" s="140">
        <f t="shared" si="46"/>
        <v>22020.01140442006</v>
      </c>
      <c r="J99" s="128">
        <f>IF((I99-H$93+(H$93/12*8))+K99&gt;$N$134,$N$134-K99,(I99-H$93+(H$93/12*8)))</f>
        <v>21696.810803620061</v>
      </c>
      <c r="K99" s="128">
        <f t="shared" si="47"/>
        <v>9079.2073656600005</v>
      </c>
      <c r="L99" s="128">
        <f t="shared" ref="L99:L106" si="69">J99+K99</f>
        <v>30776.018169280062</v>
      </c>
      <c r="M99" s="128">
        <f t="shared" ref="M99:M106" si="70">J99*M$9</f>
        <v>20611.970263439056</v>
      </c>
      <c r="N99" s="128">
        <f t="shared" si="67"/>
        <v>8625.2469973770003</v>
      </c>
      <c r="O99" s="128">
        <f t="shared" si="68"/>
        <v>29237.217260816054</v>
      </c>
      <c r="P99" s="106">
        <f t="shared" si="55"/>
        <v>19527.129723258055</v>
      </c>
      <c r="Q99" s="128">
        <f t="shared" si="56"/>
        <v>8171.286629094001</v>
      </c>
      <c r="R99" s="128">
        <f t="shared" si="57"/>
        <v>27698.416352352055</v>
      </c>
      <c r="S99" s="128">
        <f t="shared" si="58"/>
        <v>17357.448642896048</v>
      </c>
      <c r="T99" s="128">
        <f t="shared" si="59"/>
        <v>7263.3658925280006</v>
      </c>
      <c r="U99" s="128">
        <f t="shared" si="60"/>
        <v>24620.814535424048</v>
      </c>
      <c r="V99" s="128">
        <f t="shared" si="61"/>
        <v>15187.767562534042</v>
      </c>
      <c r="W99" s="128">
        <f t="shared" si="62"/>
        <v>6355.4451559620002</v>
      </c>
      <c r="X99" s="128">
        <f t="shared" si="63"/>
        <v>21543.212718496041</v>
      </c>
      <c r="Y99" s="128">
        <f t="shared" si="64"/>
        <v>13018.086482172037</v>
      </c>
      <c r="Z99" s="128">
        <f t="shared" si="65"/>
        <v>5447.5244193959998</v>
      </c>
      <c r="AA99" s="52">
        <f t="shared" si="66"/>
        <v>18465.610901568038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4.25" customHeight="1">
      <c r="A100" s="183">
        <v>19</v>
      </c>
      <c r="B100" s="46">
        <v>42887</v>
      </c>
      <c r="C100" s="68">
        <v>937</v>
      </c>
      <c r="D100" s="96">
        <f>'base(indices)'!G105</f>
        <v>1.0811164600000001</v>
      </c>
      <c r="E100" s="58">
        <f t="shared" si="52"/>
        <v>1013.00612302</v>
      </c>
      <c r="F100" s="48">
        <v>0</v>
      </c>
      <c r="G100" s="60">
        <f t="shared" si="53"/>
        <v>0</v>
      </c>
      <c r="H100" s="61">
        <f t="shared" si="54"/>
        <v>1013.00612302</v>
      </c>
      <c r="I100" s="141">
        <f t="shared" si="46"/>
        <v>21004.57406624006</v>
      </c>
      <c r="J100" s="104">
        <f>IF((I100-H$93+(H$93/12*7))+K100&gt;$N$134,$N$134-K100,(I100-H$93+(H$93/12*7)))</f>
        <v>20600.573315240061</v>
      </c>
      <c r="K100" s="104">
        <f t="shared" si="47"/>
        <v>9079.2073656600005</v>
      </c>
      <c r="L100" s="105">
        <f t="shared" si="69"/>
        <v>29679.780680900061</v>
      </c>
      <c r="M100" s="104">
        <f t="shared" si="70"/>
        <v>19570.544649478055</v>
      </c>
      <c r="N100" s="104">
        <f t="shared" si="67"/>
        <v>8625.2469973770003</v>
      </c>
      <c r="O100" s="104">
        <f t="shared" si="68"/>
        <v>28195.791646855054</v>
      </c>
      <c r="P100" s="104">
        <f t="shared" si="55"/>
        <v>18540.515983716054</v>
      </c>
      <c r="Q100" s="104">
        <f t="shared" si="56"/>
        <v>8171.286629094001</v>
      </c>
      <c r="R100" s="104">
        <f t="shared" si="57"/>
        <v>26711.802612810054</v>
      </c>
      <c r="S100" s="104">
        <f t="shared" si="58"/>
        <v>16480.45865219205</v>
      </c>
      <c r="T100" s="104">
        <f t="shared" si="59"/>
        <v>7263.3658925280006</v>
      </c>
      <c r="U100" s="104">
        <f t="shared" si="60"/>
        <v>23743.82454472005</v>
      </c>
      <c r="V100" s="104">
        <f t="shared" si="61"/>
        <v>14420.401320668041</v>
      </c>
      <c r="W100" s="104">
        <f t="shared" si="62"/>
        <v>6355.4451559620002</v>
      </c>
      <c r="X100" s="104">
        <f t="shared" si="63"/>
        <v>20775.846476630042</v>
      </c>
      <c r="Y100" s="104">
        <f t="shared" si="64"/>
        <v>12360.343989144036</v>
      </c>
      <c r="Z100" s="104">
        <f t="shared" si="65"/>
        <v>5447.5244193959998</v>
      </c>
      <c r="AA100" s="66">
        <f t="shared" si="66"/>
        <v>17807.868408540035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4.25" customHeight="1">
      <c r="A101" s="183">
        <v>18</v>
      </c>
      <c r="B101" s="46">
        <v>42917</v>
      </c>
      <c r="C101" s="68">
        <v>937</v>
      </c>
      <c r="D101" s="96">
        <f>'base(indices)'!G106</f>
        <v>1.0793894399999999</v>
      </c>
      <c r="E101" s="58">
        <f t="shared" si="52"/>
        <v>1011.3879052799999</v>
      </c>
      <c r="F101" s="48">
        <v>0</v>
      </c>
      <c r="G101" s="60">
        <f t="shared" si="53"/>
        <v>0</v>
      </c>
      <c r="H101" s="61">
        <f t="shared" si="54"/>
        <v>1011.3879052799999</v>
      </c>
      <c r="I101" s="140">
        <f t="shared" si="46"/>
        <v>19991.56794322006</v>
      </c>
      <c r="J101" s="128">
        <f>IF((I101-H$93+(H$93/12*6))+K101&gt;$N$134,$N$134-K101,(I101-H$93+(H$93/12*6)))</f>
        <v>19506.767042020059</v>
      </c>
      <c r="K101" s="128">
        <f t="shared" si="47"/>
        <v>9079.2073656600005</v>
      </c>
      <c r="L101" s="128">
        <f t="shared" si="69"/>
        <v>28585.97440768006</v>
      </c>
      <c r="M101" s="128">
        <f t="shared" si="70"/>
        <v>18531.428689919056</v>
      </c>
      <c r="N101" s="128">
        <f t="shared" si="67"/>
        <v>8625.2469973770003</v>
      </c>
      <c r="O101" s="128">
        <f t="shared" si="68"/>
        <v>27156.675687296054</v>
      </c>
      <c r="P101" s="106">
        <f t="shared" si="55"/>
        <v>17556.090337818056</v>
      </c>
      <c r="Q101" s="128">
        <f t="shared" si="56"/>
        <v>8171.286629094001</v>
      </c>
      <c r="R101" s="128">
        <f t="shared" si="57"/>
        <v>25727.376966912056</v>
      </c>
      <c r="S101" s="128">
        <f t="shared" si="58"/>
        <v>15605.413633616048</v>
      </c>
      <c r="T101" s="128">
        <f t="shared" si="59"/>
        <v>7263.3658925280006</v>
      </c>
      <c r="U101" s="128">
        <f t="shared" si="60"/>
        <v>22868.779526144048</v>
      </c>
      <c r="V101" s="128">
        <f t="shared" si="61"/>
        <v>13654.736929414041</v>
      </c>
      <c r="W101" s="128">
        <f t="shared" si="62"/>
        <v>6355.4451559620002</v>
      </c>
      <c r="X101" s="128">
        <f t="shared" si="63"/>
        <v>20010.18208537604</v>
      </c>
      <c r="Y101" s="128">
        <f t="shared" si="64"/>
        <v>11704.060225212035</v>
      </c>
      <c r="Z101" s="128">
        <f t="shared" si="65"/>
        <v>5447.5244193959998</v>
      </c>
      <c r="AA101" s="52">
        <f t="shared" si="66"/>
        <v>17151.584644608036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4.25" customHeight="1">
      <c r="A102" s="183">
        <v>17</v>
      </c>
      <c r="B102" s="56">
        <v>42948</v>
      </c>
      <c r="C102" s="68">
        <v>937</v>
      </c>
      <c r="D102" s="96">
        <f>'base(indices)'!G107</f>
        <v>1.0813358399999999</v>
      </c>
      <c r="E102" s="58">
        <f t="shared" si="52"/>
        <v>1013.2116820799999</v>
      </c>
      <c r="F102" s="48">
        <v>0</v>
      </c>
      <c r="G102" s="60">
        <f t="shared" si="53"/>
        <v>0</v>
      </c>
      <c r="H102" s="61">
        <f t="shared" si="54"/>
        <v>1013.2116820799999</v>
      </c>
      <c r="I102" s="141">
        <f t="shared" si="46"/>
        <v>18980.180037940059</v>
      </c>
      <c r="J102" s="104">
        <f>IF((I102-H$93+(H$93/12*5))+K102&gt;$N$134,$N$134-K102,(I102-H$93+(H$93/12*5)))</f>
        <v>18414.578986540058</v>
      </c>
      <c r="K102" s="104">
        <f t="shared" si="47"/>
        <v>9079.2073656600005</v>
      </c>
      <c r="L102" s="105">
        <f t="shared" si="69"/>
        <v>27493.786352200059</v>
      </c>
      <c r="M102" s="104">
        <f t="shared" si="70"/>
        <v>17493.850037213055</v>
      </c>
      <c r="N102" s="104">
        <f t="shared" si="67"/>
        <v>8625.2469973770003</v>
      </c>
      <c r="O102" s="104">
        <f t="shared" si="68"/>
        <v>26119.097034590057</v>
      </c>
      <c r="P102" s="104">
        <f t="shared" si="55"/>
        <v>16573.121087886055</v>
      </c>
      <c r="Q102" s="104">
        <f t="shared" si="56"/>
        <v>8171.286629094001</v>
      </c>
      <c r="R102" s="104">
        <f t="shared" si="57"/>
        <v>24744.407716980055</v>
      </c>
      <c r="S102" s="104">
        <f t="shared" si="58"/>
        <v>14731.663189232047</v>
      </c>
      <c r="T102" s="104">
        <f t="shared" si="59"/>
        <v>7263.3658925280006</v>
      </c>
      <c r="U102" s="104">
        <f t="shared" si="60"/>
        <v>21995.029081760047</v>
      </c>
      <c r="V102" s="104">
        <f t="shared" si="61"/>
        <v>12890.20529057804</v>
      </c>
      <c r="W102" s="104">
        <f t="shared" si="62"/>
        <v>6355.4451559620002</v>
      </c>
      <c r="X102" s="104">
        <f t="shared" si="63"/>
        <v>19245.650446540039</v>
      </c>
      <c r="Y102" s="104">
        <f t="shared" si="64"/>
        <v>11048.747391924035</v>
      </c>
      <c r="Z102" s="104">
        <f t="shared" si="65"/>
        <v>5447.5244193959998</v>
      </c>
      <c r="AA102" s="66">
        <f t="shared" si="66"/>
        <v>16496.271811320035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4.25" customHeight="1">
      <c r="A103" s="183">
        <v>16</v>
      </c>
      <c r="B103" s="46">
        <v>42979</v>
      </c>
      <c r="C103" s="68">
        <v>937</v>
      </c>
      <c r="D103" s="96">
        <f>'base(indices)'!G108</f>
        <v>1.0775643699999999</v>
      </c>
      <c r="E103" s="58">
        <f t="shared" si="52"/>
        <v>1009.67781469</v>
      </c>
      <c r="F103" s="48">
        <v>0</v>
      </c>
      <c r="G103" s="60">
        <f t="shared" si="53"/>
        <v>0</v>
      </c>
      <c r="H103" s="61">
        <f t="shared" si="54"/>
        <v>1009.67781469</v>
      </c>
      <c r="I103" s="140">
        <f t="shared" si="46"/>
        <v>17966.968355860059</v>
      </c>
      <c r="J103" s="128">
        <f>IF((I103-H$93+(H$93/12*4))+K103&gt;$N$134,$N$134-K103,(I103-H$93+(H$93/12*4)))</f>
        <v>17320.567154260058</v>
      </c>
      <c r="K103" s="128">
        <f t="shared" si="47"/>
        <v>9079.2073656600005</v>
      </c>
      <c r="L103" s="128">
        <f t="shared" si="69"/>
        <v>26399.774519920058</v>
      </c>
      <c r="M103" s="128">
        <f t="shared" si="70"/>
        <v>16454.538796547055</v>
      </c>
      <c r="N103" s="128">
        <f t="shared" si="67"/>
        <v>8625.2469973770003</v>
      </c>
      <c r="O103" s="128">
        <f t="shared" si="68"/>
        <v>25079.785793924057</v>
      </c>
      <c r="P103" s="106">
        <f t="shared" si="55"/>
        <v>15588.510438834051</v>
      </c>
      <c r="Q103" s="128">
        <f t="shared" si="56"/>
        <v>8171.286629094001</v>
      </c>
      <c r="R103" s="128">
        <f t="shared" si="57"/>
        <v>23759.797067928052</v>
      </c>
      <c r="S103" s="128">
        <f t="shared" si="58"/>
        <v>13856.453723408047</v>
      </c>
      <c r="T103" s="128">
        <f t="shared" si="59"/>
        <v>7263.3658925280006</v>
      </c>
      <c r="U103" s="128">
        <f t="shared" si="60"/>
        <v>21119.819615936049</v>
      </c>
      <c r="V103" s="128">
        <f t="shared" si="61"/>
        <v>12124.397007982039</v>
      </c>
      <c r="W103" s="128">
        <f t="shared" si="62"/>
        <v>6355.4451559620002</v>
      </c>
      <c r="X103" s="128">
        <f t="shared" si="63"/>
        <v>18479.842163944038</v>
      </c>
      <c r="Y103" s="128">
        <f t="shared" si="64"/>
        <v>10392.340292556035</v>
      </c>
      <c r="Z103" s="128">
        <f t="shared" si="65"/>
        <v>5447.5244193959998</v>
      </c>
      <c r="AA103" s="52">
        <f t="shared" si="66"/>
        <v>15839.864711952036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4.25" customHeight="1">
      <c r="A104" s="183">
        <v>15</v>
      </c>
      <c r="B104" s="46">
        <v>43009</v>
      </c>
      <c r="C104" s="68">
        <v>937</v>
      </c>
      <c r="D104" s="96">
        <f>'base(indices)'!G109</f>
        <v>1.07638035</v>
      </c>
      <c r="E104" s="58">
        <f t="shared" si="52"/>
        <v>1008.56838795</v>
      </c>
      <c r="F104" s="48">
        <v>0</v>
      </c>
      <c r="G104" s="60">
        <f t="shared" si="53"/>
        <v>0</v>
      </c>
      <c r="H104" s="61">
        <f t="shared" si="54"/>
        <v>1008.56838795</v>
      </c>
      <c r="I104" s="141">
        <f t="shared" si="46"/>
        <v>16957.290541170059</v>
      </c>
      <c r="J104" s="104">
        <f>IF((I104-H$93+(H$93/12*3))+K104&gt;$N$134,$N$134-K104,(I104-H$93+(H$93/12*3)))</f>
        <v>16230.089189370059</v>
      </c>
      <c r="K104" s="104">
        <f t="shared" si="47"/>
        <v>9079.2073656600005</v>
      </c>
      <c r="L104" s="105">
        <f t="shared" si="69"/>
        <v>25309.296555030058</v>
      </c>
      <c r="M104" s="104">
        <f t="shared" si="70"/>
        <v>15418.584729901555</v>
      </c>
      <c r="N104" s="104">
        <f t="shared" si="67"/>
        <v>8625.2469973770003</v>
      </c>
      <c r="O104" s="104">
        <f t="shared" si="68"/>
        <v>24043.831727278557</v>
      </c>
      <c r="P104" s="104">
        <f t="shared" si="55"/>
        <v>14607.080270433053</v>
      </c>
      <c r="Q104" s="104">
        <f t="shared" si="56"/>
        <v>8171.286629094001</v>
      </c>
      <c r="R104" s="104">
        <f t="shared" si="57"/>
        <v>22778.366899527053</v>
      </c>
      <c r="S104" s="104">
        <f t="shared" si="58"/>
        <v>12984.071351496048</v>
      </c>
      <c r="T104" s="104">
        <f t="shared" si="59"/>
        <v>7263.3658925280006</v>
      </c>
      <c r="U104" s="104">
        <f t="shared" si="60"/>
        <v>20247.437244024048</v>
      </c>
      <c r="V104" s="104">
        <f t="shared" si="61"/>
        <v>11361.062432559042</v>
      </c>
      <c r="W104" s="104">
        <f t="shared" si="62"/>
        <v>6355.4451559620002</v>
      </c>
      <c r="X104" s="104">
        <f t="shared" si="63"/>
        <v>17716.507588521043</v>
      </c>
      <c r="Y104" s="104">
        <f t="shared" si="64"/>
        <v>9738.0535136220351</v>
      </c>
      <c r="Z104" s="104">
        <f t="shared" si="65"/>
        <v>5447.5244193959998</v>
      </c>
      <c r="AA104" s="66">
        <f t="shared" si="66"/>
        <v>15185.577933018034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4.25" customHeight="1">
      <c r="A105" s="183">
        <v>14</v>
      </c>
      <c r="B105" s="56">
        <v>43040</v>
      </c>
      <c r="C105" s="68">
        <v>937</v>
      </c>
      <c r="D105" s="96">
        <f>'base(indices)'!G110</f>
        <v>1.07273306</v>
      </c>
      <c r="E105" s="58">
        <f t="shared" si="52"/>
        <v>1005.15087722</v>
      </c>
      <c r="F105" s="48">
        <v>0</v>
      </c>
      <c r="G105" s="60">
        <f t="shared" si="53"/>
        <v>0</v>
      </c>
      <c r="H105" s="61">
        <f t="shared" si="54"/>
        <v>1005.15087722</v>
      </c>
      <c r="I105" s="140">
        <f t="shared" si="46"/>
        <v>15948.72215322006</v>
      </c>
      <c r="J105" s="128">
        <f>IF((I105-H$93+(H$93/12*2))+K105&gt;$N$134,$N$134-K105,(I105-H$93+(H$93/12*2)))</f>
        <v>15140.720651220059</v>
      </c>
      <c r="K105" s="128">
        <f t="shared" si="47"/>
        <v>9079.2073656600005</v>
      </c>
      <c r="L105" s="128">
        <f t="shared" si="69"/>
        <v>24219.928016880061</v>
      </c>
      <c r="M105" s="128">
        <f t="shared" si="70"/>
        <v>14383.684618659056</v>
      </c>
      <c r="N105" s="128">
        <f t="shared" si="67"/>
        <v>8625.2469973770003</v>
      </c>
      <c r="O105" s="128">
        <f t="shared" si="68"/>
        <v>23008.931616036054</v>
      </c>
      <c r="P105" s="106">
        <f t="shared" si="55"/>
        <v>13626.648586098054</v>
      </c>
      <c r="Q105" s="128">
        <f t="shared" si="56"/>
        <v>8171.286629094001</v>
      </c>
      <c r="R105" s="128">
        <f t="shared" si="57"/>
        <v>21797.935215192054</v>
      </c>
      <c r="S105" s="128">
        <f t="shared" si="58"/>
        <v>12112.576520976048</v>
      </c>
      <c r="T105" s="128">
        <f t="shared" si="59"/>
        <v>7263.3658925280006</v>
      </c>
      <c r="U105" s="128">
        <f t="shared" si="60"/>
        <v>19375.94241350405</v>
      </c>
      <c r="V105" s="128">
        <f t="shared" si="61"/>
        <v>10598.504455854041</v>
      </c>
      <c r="W105" s="128">
        <f t="shared" si="62"/>
        <v>6355.4451559620002</v>
      </c>
      <c r="X105" s="128">
        <f t="shared" si="63"/>
        <v>16953.949611816042</v>
      </c>
      <c r="Y105" s="128">
        <f t="shared" si="64"/>
        <v>9084.4323907320359</v>
      </c>
      <c r="Z105" s="128">
        <f t="shared" si="65"/>
        <v>5447.5244193959998</v>
      </c>
      <c r="AA105" s="52">
        <f t="shared" si="66"/>
        <v>14531.956810128035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4.25" customHeight="1">
      <c r="A106" s="183">
        <v>13</v>
      </c>
      <c r="B106" s="46">
        <v>43070</v>
      </c>
      <c r="C106" s="68">
        <f>937*2</f>
        <v>1874</v>
      </c>
      <c r="D106" s="96">
        <f>'base(indices)'!G111</f>
        <v>1.0693112600000001</v>
      </c>
      <c r="E106" s="58">
        <f t="shared" si="52"/>
        <v>2003.8893012400001</v>
      </c>
      <c r="F106" s="48">
        <v>0</v>
      </c>
      <c r="G106" s="60">
        <f t="shared" si="53"/>
        <v>0</v>
      </c>
      <c r="H106" s="61">
        <f t="shared" si="54"/>
        <v>2003.8893012400001</v>
      </c>
      <c r="I106" s="141">
        <f t="shared" si="46"/>
        <v>14943.571276000061</v>
      </c>
      <c r="J106" s="104">
        <f>IF((I106-H$93+(H$93/12*1))+K106&gt;$N$134,$N$134-K106,(I106-H$93+(H$93/12*1)))</f>
        <v>14054.769623800061</v>
      </c>
      <c r="K106" s="104">
        <f t="shared" si="47"/>
        <v>9079.2073656600005</v>
      </c>
      <c r="L106" s="105">
        <f t="shared" si="69"/>
        <v>23133.976989460061</v>
      </c>
      <c r="M106" s="104">
        <f t="shared" si="70"/>
        <v>13352.031142610058</v>
      </c>
      <c r="N106" s="104">
        <f t="shared" si="67"/>
        <v>8625.2469973770003</v>
      </c>
      <c r="O106" s="104">
        <f t="shared" si="68"/>
        <v>21977.278139987058</v>
      </c>
      <c r="P106" s="104">
        <f t="shared" si="55"/>
        <v>12649.292661420055</v>
      </c>
      <c r="Q106" s="104">
        <f t="shared" si="56"/>
        <v>8171.286629094001</v>
      </c>
      <c r="R106" s="104">
        <f t="shared" si="57"/>
        <v>20820.579290514055</v>
      </c>
      <c r="S106" s="104">
        <f>J106*S$9</f>
        <v>11243.815699040049</v>
      </c>
      <c r="T106" s="104">
        <f t="shared" si="59"/>
        <v>7263.3658925280006</v>
      </c>
      <c r="U106" s="104">
        <f>S106+T106</f>
        <v>18507.181591568049</v>
      </c>
      <c r="V106" s="104">
        <f t="shared" si="61"/>
        <v>9838.3387366600418</v>
      </c>
      <c r="W106" s="104">
        <f t="shared" si="62"/>
        <v>6355.4451559620002</v>
      </c>
      <c r="X106" s="104">
        <f t="shared" si="63"/>
        <v>16193.783892622043</v>
      </c>
      <c r="Y106" s="104">
        <f t="shared" si="64"/>
        <v>8432.8617742800361</v>
      </c>
      <c r="Z106" s="104">
        <f t="shared" si="65"/>
        <v>5447.5244193959998</v>
      </c>
      <c r="AA106" s="66">
        <f t="shared" si="66"/>
        <v>13880.386193676037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4.25" customHeight="1">
      <c r="A107" s="183">
        <v>12</v>
      </c>
      <c r="B107" s="46">
        <v>43101</v>
      </c>
      <c r="C107" s="57">
        <v>954</v>
      </c>
      <c r="D107" s="96">
        <f>'base(indices)'!G112</f>
        <v>1.06558172</v>
      </c>
      <c r="E107" s="69">
        <f t="shared" si="33"/>
        <v>1016.5649608799999</v>
      </c>
      <c r="F107" s="59">
        <v>0</v>
      </c>
      <c r="G107" s="70">
        <f t="shared" si="31"/>
        <v>0</v>
      </c>
      <c r="H107" s="71">
        <f t="shared" si="32"/>
        <v>1016.5649608799999</v>
      </c>
      <c r="I107" s="140">
        <f t="shared" si="46"/>
        <v>12939.68197476006</v>
      </c>
      <c r="J107" s="128">
        <f>IF((I107-H$117+(H$117))+K107&gt;N134,N134-K107,(I107-H$117+(H$117)))</f>
        <v>12939.68197476006</v>
      </c>
      <c r="K107" s="128">
        <f t="shared" si="47"/>
        <v>9079.2073656600005</v>
      </c>
      <c r="L107" s="128">
        <f t="shared" si="50"/>
        <v>22018.889340420061</v>
      </c>
      <c r="M107" s="128">
        <f t="shared" si="51"/>
        <v>12292.697876022057</v>
      </c>
      <c r="N107" s="128">
        <f t="shared" si="48"/>
        <v>8625.2469973770003</v>
      </c>
      <c r="O107" s="128">
        <f t="shared" si="49"/>
        <v>20917.944873399058</v>
      </c>
      <c r="P107" s="106">
        <f t="shared" si="34"/>
        <v>11645.713777284054</v>
      </c>
      <c r="Q107" s="128">
        <f t="shared" si="35"/>
        <v>8171.286629094001</v>
      </c>
      <c r="R107" s="128">
        <f t="shared" si="36"/>
        <v>19817.000406378054</v>
      </c>
      <c r="S107" s="128">
        <f>J107*S$9</f>
        <v>10351.745579808048</v>
      </c>
      <c r="T107" s="128">
        <f t="shared" si="38"/>
        <v>7263.3658925280006</v>
      </c>
      <c r="U107" s="128">
        <f>S107+T107</f>
        <v>17615.111472336048</v>
      </c>
      <c r="V107" s="128">
        <f t="shared" si="40"/>
        <v>9057.7773823320422</v>
      </c>
      <c r="W107" s="128">
        <f t="shared" si="41"/>
        <v>6355.4451559620002</v>
      </c>
      <c r="X107" s="128">
        <f t="shared" si="42"/>
        <v>15413.222538294041</v>
      </c>
      <c r="Y107" s="128">
        <f t="shared" si="43"/>
        <v>7763.8091848560362</v>
      </c>
      <c r="Z107" s="128">
        <f t="shared" si="44"/>
        <v>5447.5244193959998</v>
      </c>
      <c r="AA107" s="52">
        <f t="shared" si="45"/>
        <v>13211.333604252035</v>
      </c>
    </row>
    <row r="108" spans="1:35" ht="14.25" customHeight="1">
      <c r="A108" s="183">
        <v>11</v>
      </c>
      <c r="B108" s="56">
        <v>43132</v>
      </c>
      <c r="C108" s="57">
        <v>954</v>
      </c>
      <c r="D108" s="96">
        <f>'base(indices)'!G113</f>
        <v>1.0614421000000001</v>
      </c>
      <c r="E108" s="58">
        <f t="shared" si="33"/>
        <v>1012.6157634000001</v>
      </c>
      <c r="F108" s="59">
        <v>0</v>
      </c>
      <c r="G108" s="60">
        <f t="shared" si="31"/>
        <v>0</v>
      </c>
      <c r="H108" s="61">
        <f t="shared" si="32"/>
        <v>1012.6157634000001</v>
      </c>
      <c r="I108" s="141">
        <f t="shared" si="46"/>
        <v>11923.117013880061</v>
      </c>
      <c r="J108" s="104">
        <f>IF((I108-H$117+(H$117/12*11))+K108&gt;N134,N134-K108,(I108-H$117+(H$117/12*11)))</f>
        <v>11841.527894595061</v>
      </c>
      <c r="K108" s="104">
        <f t="shared" si="47"/>
        <v>9079.2073656600005</v>
      </c>
      <c r="L108" s="105">
        <f t="shared" si="50"/>
        <v>20920.73526025506</v>
      </c>
      <c r="M108" s="104">
        <f t="shared" si="51"/>
        <v>11249.451499865309</v>
      </c>
      <c r="N108" s="104">
        <f t="shared" si="48"/>
        <v>8625.2469973770003</v>
      </c>
      <c r="O108" s="104">
        <f t="shared" si="49"/>
        <v>19874.698497242309</v>
      </c>
      <c r="P108" s="104">
        <f t="shared" si="34"/>
        <v>10657.375105135556</v>
      </c>
      <c r="Q108" s="104">
        <f t="shared" si="35"/>
        <v>8171.286629094001</v>
      </c>
      <c r="R108" s="104">
        <f t="shared" si="36"/>
        <v>18828.661734229558</v>
      </c>
      <c r="S108" s="104">
        <f t="shared" ref="S108:S118" si="71">J108*S$9</f>
        <v>9473.2223156760501</v>
      </c>
      <c r="T108" s="104">
        <f t="shared" si="38"/>
        <v>7263.3658925280006</v>
      </c>
      <c r="U108" s="104">
        <f t="shared" ref="U108:U118" si="72">S108+T108</f>
        <v>16736.588208204052</v>
      </c>
      <c r="V108" s="104">
        <f t="shared" si="40"/>
        <v>8289.0695262165427</v>
      </c>
      <c r="W108" s="104">
        <f t="shared" si="41"/>
        <v>6355.4451559620002</v>
      </c>
      <c r="X108" s="104">
        <f t="shared" si="42"/>
        <v>14644.514682178542</v>
      </c>
      <c r="Y108" s="104">
        <f t="shared" si="43"/>
        <v>7104.9167367570362</v>
      </c>
      <c r="Z108" s="104">
        <f t="shared" si="44"/>
        <v>5447.5244193959998</v>
      </c>
      <c r="AA108" s="66">
        <f t="shared" si="45"/>
        <v>12552.441156153036</v>
      </c>
    </row>
    <row r="109" spans="1:35" ht="14.25" customHeight="1">
      <c r="A109" s="183">
        <v>10</v>
      </c>
      <c r="B109" s="46">
        <v>43160</v>
      </c>
      <c r="C109" s="57">
        <v>954</v>
      </c>
      <c r="D109" s="96">
        <f>'base(indices)'!G114</f>
        <v>1.0574238899999999</v>
      </c>
      <c r="E109" s="69">
        <f t="shared" si="33"/>
        <v>1008.7823910599999</v>
      </c>
      <c r="F109" s="59">
        <v>0</v>
      </c>
      <c r="G109" s="70">
        <f t="shared" si="31"/>
        <v>0</v>
      </c>
      <c r="H109" s="71">
        <f t="shared" si="32"/>
        <v>1008.7823910599999</v>
      </c>
      <c r="I109" s="140">
        <f t="shared" si="46"/>
        <v>10910.501250480062</v>
      </c>
      <c r="J109" s="128">
        <f>IF((I109-H$117+(H$117/12*10))+K109&gt;N134,N134-K109,(I109-H$117+(H$117/12*10)))</f>
        <v>10747.323011910061</v>
      </c>
      <c r="K109" s="128">
        <f t="shared" si="47"/>
        <v>9079.2073656600005</v>
      </c>
      <c r="L109" s="128">
        <f t="shared" si="50"/>
        <v>19826.530377570059</v>
      </c>
      <c r="M109" s="128">
        <f t="shared" si="51"/>
        <v>10209.956861314557</v>
      </c>
      <c r="N109" s="128">
        <f t="shared" si="48"/>
        <v>8625.2469973770003</v>
      </c>
      <c r="O109" s="128">
        <f t="shared" si="49"/>
        <v>18835.203858691559</v>
      </c>
      <c r="P109" s="106">
        <f t="shared" si="34"/>
        <v>9672.5907107190542</v>
      </c>
      <c r="Q109" s="128">
        <f t="shared" si="35"/>
        <v>8171.286629094001</v>
      </c>
      <c r="R109" s="128">
        <f t="shared" si="36"/>
        <v>17843.877339813054</v>
      </c>
      <c r="S109" s="128">
        <f t="shared" si="71"/>
        <v>8597.8584095280494</v>
      </c>
      <c r="T109" s="128">
        <f t="shared" si="38"/>
        <v>7263.3658925280006</v>
      </c>
      <c r="U109" s="128">
        <f t="shared" si="72"/>
        <v>15861.224302056049</v>
      </c>
      <c r="V109" s="128">
        <f t="shared" si="40"/>
        <v>7523.1261083370418</v>
      </c>
      <c r="W109" s="128">
        <f t="shared" si="41"/>
        <v>6355.4451559620002</v>
      </c>
      <c r="X109" s="128">
        <f t="shared" si="42"/>
        <v>13878.571264299042</v>
      </c>
      <c r="Y109" s="128">
        <f t="shared" si="43"/>
        <v>6448.3938071460361</v>
      </c>
      <c r="Z109" s="128">
        <f t="shared" si="44"/>
        <v>5447.5244193959998</v>
      </c>
      <c r="AA109" s="52">
        <f t="shared" si="45"/>
        <v>11895.918226542035</v>
      </c>
    </row>
    <row r="110" spans="1:35" ht="14.25" customHeight="1">
      <c r="A110" s="183">
        <v>9</v>
      </c>
      <c r="B110" s="56">
        <v>43191</v>
      </c>
      <c r="C110" s="57">
        <v>954</v>
      </c>
      <c r="D110" s="96">
        <f>'base(indices)'!G115</f>
        <v>1.05636752</v>
      </c>
      <c r="E110" s="58">
        <f t="shared" si="33"/>
        <v>1007.77461408</v>
      </c>
      <c r="F110" s="59">
        <v>0</v>
      </c>
      <c r="G110" s="60">
        <f t="shared" si="31"/>
        <v>0</v>
      </c>
      <c r="H110" s="61">
        <f t="shared" si="32"/>
        <v>1007.77461408</v>
      </c>
      <c r="I110" s="141">
        <f t="shared" si="46"/>
        <v>9901.7188594200616</v>
      </c>
      <c r="J110" s="104">
        <f>IF((I110-H$117+(H$117/12*9))+K110&gt;N134,N134-K110,(I110-H$117+(H$117/12*9)))</f>
        <v>9656.9515015650632</v>
      </c>
      <c r="K110" s="104">
        <f t="shared" si="47"/>
        <v>9079.2073656600005</v>
      </c>
      <c r="L110" s="105">
        <f t="shared" si="50"/>
        <v>18736.158867225065</v>
      </c>
      <c r="M110" s="104">
        <f t="shared" si="51"/>
        <v>9174.1039264868105</v>
      </c>
      <c r="N110" s="104">
        <f t="shared" si="48"/>
        <v>8625.2469973770003</v>
      </c>
      <c r="O110" s="104">
        <f t="shared" si="49"/>
        <v>17799.350923863811</v>
      </c>
      <c r="P110" s="104">
        <f t="shared" si="34"/>
        <v>8691.2563514085577</v>
      </c>
      <c r="Q110" s="104">
        <f t="shared" si="35"/>
        <v>8171.286629094001</v>
      </c>
      <c r="R110" s="104">
        <f t="shared" si="36"/>
        <v>16862.54298050256</v>
      </c>
      <c r="S110" s="104">
        <f t="shared" si="71"/>
        <v>7725.5612012520505</v>
      </c>
      <c r="T110" s="104">
        <f t="shared" si="38"/>
        <v>7263.3658925280006</v>
      </c>
      <c r="U110" s="104">
        <f t="shared" si="72"/>
        <v>14988.92709378005</v>
      </c>
      <c r="V110" s="104">
        <f t="shared" si="40"/>
        <v>6759.8660510955442</v>
      </c>
      <c r="W110" s="104">
        <f t="shared" si="41"/>
        <v>6355.4451559620002</v>
      </c>
      <c r="X110" s="104">
        <f t="shared" si="42"/>
        <v>13115.311207057544</v>
      </c>
      <c r="Y110" s="104">
        <f t="shared" si="43"/>
        <v>5794.1709009390379</v>
      </c>
      <c r="Z110" s="104">
        <f t="shared" si="44"/>
        <v>5447.5244193959998</v>
      </c>
      <c r="AA110" s="66">
        <f t="shared" si="45"/>
        <v>11241.695320335039</v>
      </c>
    </row>
    <row r="111" spans="1:35" ht="14.25" customHeight="1">
      <c r="A111" s="183">
        <v>8</v>
      </c>
      <c r="B111" s="46">
        <v>43221</v>
      </c>
      <c r="C111" s="57">
        <v>954</v>
      </c>
      <c r="D111" s="96">
        <f>'base(indices)'!G116</f>
        <v>1.0541537999999999</v>
      </c>
      <c r="E111" s="69">
        <f t="shared" si="33"/>
        <v>1005.6627252</v>
      </c>
      <c r="F111" s="59">
        <v>0</v>
      </c>
      <c r="G111" s="70">
        <f t="shared" si="31"/>
        <v>0</v>
      </c>
      <c r="H111" s="71">
        <f t="shared" si="32"/>
        <v>1005.6627252</v>
      </c>
      <c r="I111" s="140">
        <f t="shared" si="46"/>
        <v>8893.9442453400625</v>
      </c>
      <c r="J111" s="128">
        <f>IF((I111-H$117+(H$117/12*8))+K111&gt;N134,N134-K111,(I111-H$117+(H$117/12*8)))</f>
        <v>8567.5877682000628</v>
      </c>
      <c r="K111" s="128">
        <f t="shared" si="47"/>
        <v>9079.2073656600005</v>
      </c>
      <c r="L111" s="128">
        <f t="shared" si="50"/>
        <v>17646.795133860061</v>
      </c>
      <c r="M111" s="128">
        <f t="shared" si="51"/>
        <v>8139.2083797900596</v>
      </c>
      <c r="N111" s="128">
        <f t="shared" si="48"/>
        <v>8625.2469973770003</v>
      </c>
      <c r="O111" s="128">
        <f t="shared" si="49"/>
        <v>16764.455377167062</v>
      </c>
      <c r="P111" s="106">
        <f t="shared" si="34"/>
        <v>7710.8289913800563</v>
      </c>
      <c r="Q111" s="128">
        <f t="shared" si="35"/>
        <v>8171.286629094001</v>
      </c>
      <c r="R111" s="128">
        <f t="shared" si="36"/>
        <v>15882.115620474058</v>
      </c>
      <c r="S111" s="128">
        <f t="shared" si="71"/>
        <v>6854.0702145600508</v>
      </c>
      <c r="T111" s="128">
        <f t="shared" si="38"/>
        <v>7263.3658925280006</v>
      </c>
      <c r="U111" s="128">
        <f t="shared" si="72"/>
        <v>14117.436107088051</v>
      </c>
      <c r="V111" s="128">
        <f t="shared" si="40"/>
        <v>5997.3114377400434</v>
      </c>
      <c r="W111" s="128">
        <f t="shared" si="41"/>
        <v>6355.4451559620002</v>
      </c>
      <c r="X111" s="128">
        <f t="shared" si="42"/>
        <v>12352.756593702044</v>
      </c>
      <c r="Y111" s="128">
        <f t="shared" si="43"/>
        <v>5140.5526609200379</v>
      </c>
      <c r="Z111" s="128">
        <f t="shared" si="44"/>
        <v>5447.5244193959998</v>
      </c>
      <c r="AA111" s="52">
        <f t="shared" si="45"/>
        <v>10588.077080316038</v>
      </c>
    </row>
    <row r="112" spans="1:35" ht="14.25" customHeight="1">
      <c r="A112" s="183">
        <v>7</v>
      </c>
      <c r="B112" s="56">
        <v>43252</v>
      </c>
      <c r="C112" s="57">
        <v>954</v>
      </c>
      <c r="D112" s="96">
        <f>'base(indices)'!G117</f>
        <v>1.05268005</v>
      </c>
      <c r="E112" s="58">
        <f t="shared" si="33"/>
        <v>1004.2567677</v>
      </c>
      <c r="F112" s="59">
        <v>0</v>
      </c>
      <c r="G112" s="60">
        <f t="shared" si="31"/>
        <v>0</v>
      </c>
      <c r="H112" s="61">
        <f t="shared" si="32"/>
        <v>1004.2567677</v>
      </c>
      <c r="I112" s="141">
        <f t="shared" si="46"/>
        <v>7888.2815201400626</v>
      </c>
      <c r="J112" s="104">
        <f>IF((I112-H$117+(H$117/12*7))+K112&gt;N134,N134-K112,(I112-H$117+(H$117/12*7)))</f>
        <v>7480.3359237150626</v>
      </c>
      <c r="K112" s="104">
        <f t="shared" si="47"/>
        <v>9079.2073656600005</v>
      </c>
      <c r="L112" s="105">
        <f t="shared" si="50"/>
        <v>16559.543289375062</v>
      </c>
      <c r="M112" s="104">
        <f t="shared" si="51"/>
        <v>7106.3191275293093</v>
      </c>
      <c r="N112" s="104">
        <f t="shared" si="48"/>
        <v>8625.2469973770003</v>
      </c>
      <c r="O112" s="104">
        <f t="shared" si="49"/>
        <v>15731.566124906309</v>
      </c>
      <c r="P112" s="104">
        <f t="shared" si="34"/>
        <v>6732.302331343556</v>
      </c>
      <c r="Q112" s="104">
        <f t="shared" si="35"/>
        <v>8171.286629094001</v>
      </c>
      <c r="R112" s="104">
        <f t="shared" si="36"/>
        <v>14903.588960437557</v>
      </c>
      <c r="S112" s="104">
        <f t="shared" si="71"/>
        <v>5984.2687389720504</v>
      </c>
      <c r="T112" s="104">
        <f t="shared" si="38"/>
        <v>7263.3658925280006</v>
      </c>
      <c r="U112" s="104">
        <f t="shared" si="72"/>
        <v>13247.634631500052</v>
      </c>
      <c r="V112" s="104">
        <f t="shared" si="40"/>
        <v>5236.2351466005439</v>
      </c>
      <c r="W112" s="104">
        <f t="shared" si="41"/>
        <v>6355.4451559620002</v>
      </c>
      <c r="X112" s="104">
        <f t="shared" si="42"/>
        <v>11591.680302562545</v>
      </c>
      <c r="Y112" s="104">
        <f t="shared" si="43"/>
        <v>4488.2015542290374</v>
      </c>
      <c r="Z112" s="104">
        <f t="shared" si="44"/>
        <v>5447.5244193959998</v>
      </c>
      <c r="AA112" s="66">
        <f t="shared" si="45"/>
        <v>9935.725973625038</v>
      </c>
    </row>
    <row r="113" spans="1:35" ht="14.25" customHeight="1">
      <c r="A113" s="183">
        <v>6</v>
      </c>
      <c r="B113" s="46">
        <v>43282</v>
      </c>
      <c r="C113" s="57">
        <v>954</v>
      </c>
      <c r="D113" s="96">
        <f>'base(indices)'!G118</f>
        <v>1.04112358</v>
      </c>
      <c r="E113" s="69">
        <f t="shared" si="33"/>
        <v>993.23189532000004</v>
      </c>
      <c r="F113" s="59">
        <v>0</v>
      </c>
      <c r="G113" s="70">
        <f t="shared" si="31"/>
        <v>0</v>
      </c>
      <c r="H113" s="71">
        <f t="shared" si="32"/>
        <v>993.23189532000004</v>
      </c>
      <c r="I113" s="140">
        <f t="shared" si="46"/>
        <v>6884.0247524400629</v>
      </c>
      <c r="J113" s="128">
        <f>IF((I113-H$117+(H$117/12*6))+K113&gt;N134,N134-K113,(I113-H$117+(H$117/12*6)))</f>
        <v>6394.4900367300634</v>
      </c>
      <c r="K113" s="128">
        <f t="shared" si="47"/>
        <v>9079.2073656600005</v>
      </c>
      <c r="L113" s="128">
        <f t="shared" si="50"/>
        <v>15473.697402390064</v>
      </c>
      <c r="M113" s="128">
        <f t="shared" si="51"/>
        <v>6074.7655348935596</v>
      </c>
      <c r="N113" s="128">
        <f t="shared" si="48"/>
        <v>8625.2469973770003</v>
      </c>
      <c r="O113" s="128">
        <f t="shared" si="49"/>
        <v>14700.012532270561</v>
      </c>
      <c r="P113" s="106">
        <f t="shared" si="34"/>
        <v>5755.0410330570576</v>
      </c>
      <c r="Q113" s="128">
        <f t="shared" si="35"/>
        <v>8171.286629094001</v>
      </c>
      <c r="R113" s="128">
        <f t="shared" si="36"/>
        <v>13926.327662151059</v>
      </c>
      <c r="S113" s="128">
        <f t="shared" si="71"/>
        <v>5115.5920293840509</v>
      </c>
      <c r="T113" s="128">
        <f t="shared" si="38"/>
        <v>7263.3658925280006</v>
      </c>
      <c r="U113" s="128">
        <f t="shared" si="72"/>
        <v>12378.957921912051</v>
      </c>
      <c r="V113" s="128">
        <f t="shared" si="40"/>
        <v>4476.1430257110442</v>
      </c>
      <c r="W113" s="128">
        <f t="shared" si="41"/>
        <v>6355.4451559620002</v>
      </c>
      <c r="X113" s="128">
        <f t="shared" si="42"/>
        <v>10831.588181673043</v>
      </c>
      <c r="Y113" s="128">
        <f t="shared" si="43"/>
        <v>3836.6940220380379</v>
      </c>
      <c r="Z113" s="128">
        <f t="shared" si="44"/>
        <v>5447.5244193959998</v>
      </c>
      <c r="AA113" s="52">
        <f t="shared" si="45"/>
        <v>9284.2184414340372</v>
      </c>
    </row>
    <row r="114" spans="1:35" ht="14.25" customHeight="1">
      <c r="A114" s="183">
        <v>5</v>
      </c>
      <c r="B114" s="56">
        <v>43313</v>
      </c>
      <c r="C114" s="57">
        <v>954</v>
      </c>
      <c r="D114" s="96">
        <f>'base(indices)'!G119</f>
        <v>1.0345027600000001</v>
      </c>
      <c r="E114" s="58">
        <f t="shared" si="33"/>
        <v>986.9156330400001</v>
      </c>
      <c r="F114" s="59">
        <v>0</v>
      </c>
      <c r="G114" s="60">
        <f t="shared" si="31"/>
        <v>0</v>
      </c>
      <c r="H114" s="61">
        <f t="shared" si="32"/>
        <v>986.9156330400001</v>
      </c>
      <c r="I114" s="141">
        <f t="shared" si="46"/>
        <v>5890.7928571200628</v>
      </c>
      <c r="J114" s="104">
        <f>IF((I114-H$117+(H$117/12*5))+K114&gt;N134,N134-K114,(I114-H$117+(H$117/12*5)))</f>
        <v>5319.6690221250628</v>
      </c>
      <c r="K114" s="104">
        <f t="shared" si="47"/>
        <v>9079.2073656600005</v>
      </c>
      <c r="L114" s="105">
        <f t="shared" si="50"/>
        <v>14398.876387785063</v>
      </c>
      <c r="M114" s="104">
        <f t="shared" si="51"/>
        <v>5053.6855710188092</v>
      </c>
      <c r="N114" s="104">
        <f t="shared" si="48"/>
        <v>8625.2469973770003</v>
      </c>
      <c r="O114" s="104">
        <f t="shared" si="49"/>
        <v>13678.932568395809</v>
      </c>
      <c r="P114" s="104">
        <f t="shared" si="34"/>
        <v>4787.7021199125566</v>
      </c>
      <c r="Q114" s="104">
        <f t="shared" si="35"/>
        <v>8171.286629094001</v>
      </c>
      <c r="R114" s="104">
        <f t="shared" si="36"/>
        <v>12958.988749006558</v>
      </c>
      <c r="S114" s="104">
        <f t="shared" si="71"/>
        <v>4255.7352177000503</v>
      </c>
      <c r="T114" s="104">
        <f t="shared" si="38"/>
        <v>7263.3658925280006</v>
      </c>
      <c r="U114" s="104">
        <f t="shared" si="72"/>
        <v>11519.10111022805</v>
      </c>
      <c r="V114" s="104">
        <f t="shared" si="40"/>
        <v>3723.7683154875435</v>
      </c>
      <c r="W114" s="104">
        <f t="shared" si="41"/>
        <v>6355.4451559620002</v>
      </c>
      <c r="X114" s="104">
        <f t="shared" si="42"/>
        <v>10079.213471449544</v>
      </c>
      <c r="Y114" s="104">
        <f t="shared" si="43"/>
        <v>3191.8014132750377</v>
      </c>
      <c r="Z114" s="104">
        <f t="shared" si="44"/>
        <v>5447.5244193959998</v>
      </c>
      <c r="AA114" s="66">
        <f t="shared" si="45"/>
        <v>8639.3258326710384</v>
      </c>
    </row>
    <row r="115" spans="1:35" ht="14.25" customHeight="1">
      <c r="A115" s="183">
        <v>4</v>
      </c>
      <c r="B115" s="46">
        <v>43344</v>
      </c>
      <c r="C115" s="57">
        <v>954</v>
      </c>
      <c r="D115" s="96">
        <f>'base(indices)'!G120</f>
        <v>1.03315965</v>
      </c>
      <c r="E115" s="69">
        <f t="shared" si="33"/>
        <v>985.6343061</v>
      </c>
      <c r="F115" s="59">
        <v>0</v>
      </c>
      <c r="G115" s="70">
        <f t="shared" si="31"/>
        <v>0</v>
      </c>
      <c r="H115" s="71">
        <f t="shared" si="32"/>
        <v>985.6343061</v>
      </c>
      <c r="I115" s="140">
        <f t="shared" si="46"/>
        <v>4903.8772240800627</v>
      </c>
      <c r="J115" s="128">
        <f>IF((I115-H$117+(H$117/12*4))+K115&gt;N134,N134-K115,(I115-H$117+(H$117/12*4)))</f>
        <v>4251.1642698000624</v>
      </c>
      <c r="K115" s="128">
        <f t="shared" si="47"/>
        <v>9079.2073656600005</v>
      </c>
      <c r="L115" s="128">
        <f t="shared" si="50"/>
        <v>13330.371635460062</v>
      </c>
      <c r="M115" s="128">
        <f t="shared" si="51"/>
        <v>4038.6060563100591</v>
      </c>
      <c r="N115" s="128">
        <f t="shared" si="48"/>
        <v>8625.2469973770003</v>
      </c>
      <c r="O115" s="128">
        <f t="shared" si="49"/>
        <v>12663.85305368706</v>
      </c>
      <c r="P115" s="106">
        <f t="shared" si="34"/>
        <v>3826.0478428200563</v>
      </c>
      <c r="Q115" s="128">
        <f t="shared" si="35"/>
        <v>8171.286629094001</v>
      </c>
      <c r="R115" s="128">
        <f t="shared" si="36"/>
        <v>11997.334471914057</v>
      </c>
      <c r="S115" s="128">
        <f t="shared" si="71"/>
        <v>3400.9314158400502</v>
      </c>
      <c r="T115" s="128">
        <f t="shared" si="38"/>
        <v>7263.3658925280006</v>
      </c>
      <c r="U115" s="128">
        <f t="shared" si="72"/>
        <v>10664.297308368052</v>
      </c>
      <c r="V115" s="128">
        <f t="shared" si="40"/>
        <v>2975.8149888600433</v>
      </c>
      <c r="W115" s="128">
        <f t="shared" si="41"/>
        <v>6355.4451559620002</v>
      </c>
      <c r="X115" s="128">
        <f t="shared" si="42"/>
        <v>9331.260144822043</v>
      </c>
      <c r="Y115" s="128">
        <f t="shared" si="43"/>
        <v>2550.6985618800372</v>
      </c>
      <c r="Z115" s="128">
        <f t="shared" si="44"/>
        <v>5447.5244193959998</v>
      </c>
      <c r="AA115" s="52">
        <f t="shared" si="45"/>
        <v>7998.222981276037</v>
      </c>
    </row>
    <row r="116" spans="1:35" ht="14.25" customHeight="1">
      <c r="A116" s="183">
        <v>3</v>
      </c>
      <c r="B116" s="56">
        <v>43374</v>
      </c>
      <c r="C116" s="57">
        <v>954</v>
      </c>
      <c r="D116" s="96">
        <f>'base(indices)'!G121</f>
        <v>1.0322306400000001</v>
      </c>
      <c r="E116" s="58">
        <f t="shared" si="33"/>
        <v>984.74803056000007</v>
      </c>
      <c r="F116" s="59">
        <v>0</v>
      </c>
      <c r="G116" s="60">
        <f t="shared" si="31"/>
        <v>0</v>
      </c>
      <c r="H116" s="61">
        <f t="shared" si="32"/>
        <v>984.74803056000007</v>
      </c>
      <c r="I116" s="141">
        <f t="shared" si="46"/>
        <v>3918.2429179800629</v>
      </c>
      <c r="J116" s="104">
        <f>IF((I116-H$117+(H$117/12*3))+K116&gt;N134,N134-K116,(I116-H$117+(H$117/12*3)))</f>
        <v>3183.9408444150631</v>
      </c>
      <c r="K116" s="104">
        <f t="shared" si="47"/>
        <v>9079.2073656600005</v>
      </c>
      <c r="L116" s="105">
        <f t="shared" si="50"/>
        <v>12263.148210075064</v>
      </c>
      <c r="M116" s="104">
        <f t="shared" si="51"/>
        <v>3024.7438021943099</v>
      </c>
      <c r="N116" s="104">
        <f t="shared" si="48"/>
        <v>8625.2469973770003</v>
      </c>
      <c r="O116" s="104">
        <f t="shared" si="49"/>
        <v>11649.990799571311</v>
      </c>
      <c r="P116" s="104">
        <f t="shared" si="34"/>
        <v>2865.5467599735571</v>
      </c>
      <c r="Q116" s="104">
        <f t="shared" si="35"/>
        <v>8171.286629094001</v>
      </c>
      <c r="R116" s="104">
        <f t="shared" si="36"/>
        <v>11036.833389067559</v>
      </c>
      <c r="S116" s="104">
        <f t="shared" si="71"/>
        <v>2547.1526755320506</v>
      </c>
      <c r="T116" s="104">
        <f t="shared" si="38"/>
        <v>7263.3658925280006</v>
      </c>
      <c r="U116" s="104">
        <f t="shared" si="72"/>
        <v>9810.5185680600516</v>
      </c>
      <c r="V116" s="104">
        <f t="shared" si="40"/>
        <v>2228.7585910905441</v>
      </c>
      <c r="W116" s="104">
        <f t="shared" si="41"/>
        <v>6355.4451559620002</v>
      </c>
      <c r="X116" s="104">
        <f t="shared" si="42"/>
        <v>8584.2037470525447</v>
      </c>
      <c r="Y116" s="104">
        <f t="shared" si="43"/>
        <v>1910.3645066490378</v>
      </c>
      <c r="Z116" s="104">
        <f t="shared" si="44"/>
        <v>5447.5244193959998</v>
      </c>
      <c r="AA116" s="66">
        <f t="shared" si="45"/>
        <v>7357.8889260450378</v>
      </c>
    </row>
    <row r="117" spans="1:35" ht="14.25" customHeight="1">
      <c r="A117" s="183">
        <v>2</v>
      </c>
      <c r="B117" s="46">
        <v>43405</v>
      </c>
      <c r="C117" s="57">
        <v>954</v>
      </c>
      <c r="D117" s="96">
        <f>'base(indices)'!G122</f>
        <v>1.02627823</v>
      </c>
      <c r="E117" s="69">
        <f t="shared" si="33"/>
        <v>979.06943142</v>
      </c>
      <c r="F117" s="59">
        <v>0</v>
      </c>
      <c r="G117" s="70">
        <f t="shared" si="31"/>
        <v>0</v>
      </c>
      <c r="H117" s="71">
        <f t="shared" si="32"/>
        <v>979.06943142</v>
      </c>
      <c r="I117" s="140">
        <f t="shared" si="46"/>
        <v>2933.4948874200627</v>
      </c>
      <c r="J117" s="128">
        <f>IF((I117-H$117+(H$117/12*2))+K117&gt;N134,N134-K117,(I117-H$117+(H$117/12*2)))</f>
        <v>2117.6036945700625</v>
      </c>
      <c r="K117" s="128">
        <f t="shared" si="47"/>
        <v>9079.2073656600005</v>
      </c>
      <c r="L117" s="128">
        <f t="shared" si="50"/>
        <v>11196.811060230062</v>
      </c>
      <c r="M117" s="128">
        <f t="shared" si="51"/>
        <v>2011.7235098415592</v>
      </c>
      <c r="N117" s="128">
        <f t="shared" si="48"/>
        <v>8625.2469973770003</v>
      </c>
      <c r="O117" s="128">
        <f t="shared" si="49"/>
        <v>10636.970507218559</v>
      </c>
      <c r="P117" s="106">
        <f t="shared" si="34"/>
        <v>1905.8433251130564</v>
      </c>
      <c r="Q117" s="128">
        <f t="shared" si="35"/>
        <v>8171.286629094001</v>
      </c>
      <c r="R117" s="128">
        <f t="shared" si="36"/>
        <v>10077.129954207057</v>
      </c>
      <c r="S117" s="128">
        <f t="shared" si="71"/>
        <v>1694.0829556560502</v>
      </c>
      <c r="T117" s="128">
        <f t="shared" si="38"/>
        <v>7263.3658925280006</v>
      </c>
      <c r="U117" s="128">
        <f t="shared" si="72"/>
        <v>8957.4488481840508</v>
      </c>
      <c r="V117" s="128">
        <f t="shared" si="40"/>
        <v>1482.3225861990436</v>
      </c>
      <c r="W117" s="128">
        <f t="shared" si="41"/>
        <v>6355.4451559620002</v>
      </c>
      <c r="X117" s="128">
        <f t="shared" si="42"/>
        <v>7837.7677421610442</v>
      </c>
      <c r="Y117" s="128">
        <f t="shared" si="43"/>
        <v>1270.5622167420374</v>
      </c>
      <c r="Z117" s="128">
        <f t="shared" si="44"/>
        <v>5447.5244193959998</v>
      </c>
      <c r="AA117" s="52">
        <f t="shared" si="45"/>
        <v>6718.0866361380376</v>
      </c>
    </row>
    <row r="118" spans="1:35" ht="14.25" customHeight="1" thickBot="1">
      <c r="A118" s="198">
        <v>1</v>
      </c>
      <c r="B118" s="188">
        <v>43435</v>
      </c>
      <c r="C118" s="189">
        <f>954*2</f>
        <v>1908</v>
      </c>
      <c r="D118" s="199">
        <f>'base(indices)'!G123</f>
        <v>1.024332</v>
      </c>
      <c r="E118" s="200">
        <f t="shared" si="33"/>
        <v>1954.4254559999999</v>
      </c>
      <c r="F118" s="192">
        <v>0</v>
      </c>
      <c r="G118" s="191">
        <f t="shared" si="31"/>
        <v>0</v>
      </c>
      <c r="H118" s="201">
        <f t="shared" si="32"/>
        <v>1954.4254559999999</v>
      </c>
      <c r="I118" s="193">
        <f t="shared" si="46"/>
        <v>1954.4254560000627</v>
      </c>
      <c r="J118" s="95">
        <f>IF((I118-H$117+(H$117/12*1))+K118&gt;N134,N134-K118,(I118-H$117+(H$117/12*1)))</f>
        <v>1056.9451438650626</v>
      </c>
      <c r="K118" s="95">
        <f t="shared" si="47"/>
        <v>9079.2073656600005</v>
      </c>
      <c r="L118" s="194">
        <f t="shared" si="50"/>
        <v>10136.152509525064</v>
      </c>
      <c r="M118" s="95">
        <f t="shared" si="51"/>
        <v>1004.0978866718094</v>
      </c>
      <c r="N118" s="95">
        <f t="shared" si="48"/>
        <v>8625.2469973770003</v>
      </c>
      <c r="O118" s="95">
        <f t="shared" si="49"/>
        <v>9629.344884048809</v>
      </c>
      <c r="P118" s="95">
        <f t="shared" si="34"/>
        <v>951.25062947855633</v>
      </c>
      <c r="Q118" s="95">
        <f t="shared" si="35"/>
        <v>8171.286629094001</v>
      </c>
      <c r="R118" s="95">
        <f t="shared" si="36"/>
        <v>9122.5372585725581</v>
      </c>
      <c r="S118" s="95">
        <f t="shared" si="71"/>
        <v>845.55611509205016</v>
      </c>
      <c r="T118" s="95">
        <f t="shared" si="38"/>
        <v>7263.3658925280006</v>
      </c>
      <c r="U118" s="95">
        <f t="shared" si="72"/>
        <v>8108.9220076200509</v>
      </c>
      <c r="V118" s="95">
        <f t="shared" si="40"/>
        <v>739.86160070554376</v>
      </c>
      <c r="W118" s="95">
        <f t="shared" si="41"/>
        <v>6355.4451559620002</v>
      </c>
      <c r="X118" s="95">
        <f t="shared" si="42"/>
        <v>7095.3067566675436</v>
      </c>
      <c r="Y118" s="95">
        <f t="shared" si="43"/>
        <v>634.16708631903759</v>
      </c>
      <c r="Z118" s="95">
        <f t="shared" si="44"/>
        <v>5447.5244193959998</v>
      </c>
      <c r="AA118" s="195">
        <f t="shared" si="45"/>
        <v>6081.6915057150372</v>
      </c>
    </row>
    <row r="119" spans="1:35" ht="18" customHeight="1" thickBot="1">
      <c r="A119" s="119"/>
      <c r="B119" s="184" t="s">
        <v>58</v>
      </c>
      <c r="C119" s="39"/>
      <c r="D119" s="39"/>
      <c r="E119" s="40"/>
      <c r="F119" s="280">
        <f>'BENEFÍCIOS-SEM JRS E SEM CORREÇ'!F119:G119</f>
        <v>43739</v>
      </c>
      <c r="G119" s="280"/>
      <c r="H119" s="281">
        <f>SUM(H11:H118)</f>
        <v>102326.87299079</v>
      </c>
      <c r="I119" s="281"/>
      <c r="K119" s="41"/>
      <c r="L119" s="41"/>
      <c r="M119" s="42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Y119" s="38"/>
      <c r="Z119" s="38"/>
    </row>
    <row r="120" spans="1:35" ht="14.25" customHeight="1">
      <c r="A120" s="121">
        <v>1</v>
      </c>
      <c r="B120" s="46">
        <v>43466</v>
      </c>
      <c r="C120" s="148">
        <f>'BENEFÍCIOS-SEM JRS E SEM CORREÇ'!C120</f>
        <v>998</v>
      </c>
      <c r="D120" s="213">
        <f>'base(indices)'!G124</f>
        <v>1.02597356</v>
      </c>
      <c r="E120" s="156">
        <f>C120*D120</f>
        <v>1023.92161288</v>
      </c>
      <c r="F120" s="88">
        <v>0</v>
      </c>
      <c r="G120" s="87">
        <f t="shared" ref="G120:G126" si="73">E120*F120</f>
        <v>0</v>
      </c>
      <c r="H120" s="89">
        <f>E120+G120</f>
        <v>1023.92161288</v>
      </c>
      <c r="I120" s="90">
        <f>H134</f>
        <v>9079.2073656600005</v>
      </c>
      <c r="J120" s="136">
        <v>0</v>
      </c>
      <c r="K120" s="102">
        <f t="shared" ref="K120:K130" si="74">I120</f>
        <v>9079.2073656600005</v>
      </c>
      <c r="L120" s="103">
        <f t="shared" ref="L120:L130" si="75">J120+K120</f>
        <v>9079.2073656600005</v>
      </c>
      <c r="M120" s="51">
        <f>$J120*M$9</f>
        <v>0</v>
      </c>
      <c r="N120" s="51">
        <f>$K120*M$9</f>
        <v>8625.2469973770003</v>
      </c>
      <c r="O120" s="52">
        <f>M120+N120</f>
        <v>8625.2469973770003</v>
      </c>
      <c r="P120" s="51">
        <f>$J120*P$9</f>
        <v>0</v>
      </c>
      <c r="Q120" s="49">
        <f>$K120*P$9</f>
        <v>8171.286629094001</v>
      </c>
      <c r="R120" s="53">
        <f>P120+Q120</f>
        <v>8171.286629094001</v>
      </c>
      <c r="S120" s="51">
        <f>$J120*S$9</f>
        <v>0</v>
      </c>
      <c r="T120" s="49">
        <f>$K120*S$9</f>
        <v>7263.3658925280006</v>
      </c>
      <c r="U120" s="53">
        <f>S120+T120</f>
        <v>7263.3658925280006</v>
      </c>
      <c r="V120" s="51">
        <f>$J120*V$9</f>
        <v>0</v>
      </c>
      <c r="W120" s="49">
        <f>$K120*V$9</f>
        <v>6355.4451559620002</v>
      </c>
      <c r="X120" s="52">
        <f>V120+W120</f>
        <v>6355.4451559620002</v>
      </c>
      <c r="Y120" s="51">
        <f>$J120*Y$9</f>
        <v>0</v>
      </c>
      <c r="Z120" s="49">
        <f>$K120*Y$9</f>
        <v>5447.5244193959998</v>
      </c>
      <c r="AA120" s="52">
        <f>Y120+Z120</f>
        <v>5447.5244193959998</v>
      </c>
      <c r="AB120" s="18"/>
      <c r="AC120" s="18"/>
      <c r="AD120" s="18"/>
      <c r="AE120" s="18"/>
      <c r="AF120" s="18"/>
      <c r="AG120" s="19"/>
      <c r="AH120" s="18"/>
      <c r="AI120" s="18"/>
    </row>
    <row r="121" spans="1:35" s="30" customFormat="1" ht="14.25" customHeight="1">
      <c r="A121" s="122">
        <v>2</v>
      </c>
      <c r="B121" s="56">
        <v>43497</v>
      </c>
      <c r="C121" s="68">
        <f>'BENEFÍCIOS-SEM JRS E SEM CORREÇ'!C121</f>
        <v>998</v>
      </c>
      <c r="D121" s="98">
        <f>'base(indices)'!G125</f>
        <v>1.02290484</v>
      </c>
      <c r="E121" s="70">
        <f>C121*D121</f>
        <v>1020.85903032</v>
      </c>
      <c r="F121" s="59">
        <v>0</v>
      </c>
      <c r="G121" s="60">
        <f t="shared" si="73"/>
        <v>0</v>
      </c>
      <c r="H121" s="61">
        <f>E121+G121</f>
        <v>1020.85903032</v>
      </c>
      <c r="I121" s="62">
        <f t="shared" ref="I121:I131" si="76">I120-H120</f>
        <v>8055.2857527800006</v>
      </c>
      <c r="J121" s="63">
        <v>0</v>
      </c>
      <c r="K121" s="104">
        <f t="shared" si="74"/>
        <v>8055.2857527800006</v>
      </c>
      <c r="L121" s="105">
        <f t="shared" si="75"/>
        <v>8055.2857527800006</v>
      </c>
      <c r="M121" s="65">
        <f t="shared" ref="M121:M131" si="77">$J121*M$9</f>
        <v>0</v>
      </c>
      <c r="N121" s="65">
        <f t="shared" ref="N121:N126" si="78">$K121*M$9</f>
        <v>7652.5214651410006</v>
      </c>
      <c r="O121" s="66">
        <f t="shared" ref="O121:O126" si="79">M121+N121</f>
        <v>7652.5214651410006</v>
      </c>
      <c r="P121" s="65">
        <f t="shared" ref="P121:P131" si="80">$J121*P$9</f>
        <v>0</v>
      </c>
      <c r="Q121" s="63">
        <f t="shared" ref="Q121:Q126" si="81">$K121*P$9</f>
        <v>7249.7571775020006</v>
      </c>
      <c r="R121" s="67">
        <f t="shared" ref="R121:R126" si="82">P121+Q121</f>
        <v>7249.7571775020006</v>
      </c>
      <c r="S121" s="65">
        <f t="shared" ref="S121:S131" si="83">$J121*S$9</f>
        <v>0</v>
      </c>
      <c r="T121" s="63">
        <f t="shared" ref="T121:T126" si="84">$K121*S$9</f>
        <v>6444.2286022240005</v>
      </c>
      <c r="U121" s="67">
        <f t="shared" ref="U121:U126" si="85">S121+T121</f>
        <v>6444.2286022240005</v>
      </c>
      <c r="V121" s="65">
        <f t="shared" ref="V121:V131" si="86">$J121*V$9</f>
        <v>0</v>
      </c>
      <c r="W121" s="63">
        <f t="shared" ref="W121:W126" si="87">$K121*V$9</f>
        <v>5638.7000269460004</v>
      </c>
      <c r="X121" s="66">
        <f t="shared" ref="X121:X126" si="88">V121+W121</f>
        <v>5638.7000269460004</v>
      </c>
      <c r="Y121" s="65">
        <f t="shared" ref="Y121:Y131" si="89">$J121*Y$9</f>
        <v>0</v>
      </c>
      <c r="Z121" s="63">
        <f t="shared" ref="Z121:Z130" si="90">$K121*Y$9</f>
        <v>4833.1714516680004</v>
      </c>
      <c r="AA121" s="66">
        <f t="shared" ref="AA121:AA130" si="91">Y121+Z121</f>
        <v>4833.1714516680004</v>
      </c>
      <c r="AB121" s="36"/>
      <c r="AC121" s="36"/>
      <c r="AD121" s="36"/>
      <c r="AE121" s="36"/>
      <c r="AF121" s="36"/>
      <c r="AG121" s="37"/>
      <c r="AH121" s="36"/>
      <c r="AI121" s="36"/>
    </row>
    <row r="122" spans="1:35" ht="14.25" customHeight="1">
      <c r="A122" s="121">
        <v>3</v>
      </c>
      <c r="B122" s="46">
        <v>43525</v>
      </c>
      <c r="C122" s="68">
        <f>'BENEFÍCIOS-SEM JRS E SEM CORREÇ'!C122</f>
        <v>998</v>
      </c>
      <c r="D122" s="98">
        <f>'base(indices)'!G126</f>
        <v>1.0194387499999999</v>
      </c>
      <c r="E122" s="70">
        <f>C122*D122</f>
        <v>1017.3998724999999</v>
      </c>
      <c r="F122" s="59">
        <v>0</v>
      </c>
      <c r="G122" s="70">
        <f t="shared" si="73"/>
        <v>0</v>
      </c>
      <c r="H122" s="71">
        <f>E122+G122</f>
        <v>1017.3998724999999</v>
      </c>
      <c r="I122" s="72">
        <f t="shared" si="76"/>
        <v>7034.4267224600007</v>
      </c>
      <c r="J122" s="73">
        <v>0</v>
      </c>
      <c r="K122" s="106">
        <f t="shared" si="74"/>
        <v>7034.4267224600007</v>
      </c>
      <c r="L122" s="107">
        <f>J122+K122</f>
        <v>7034.4267224600007</v>
      </c>
      <c r="M122" s="51">
        <f t="shared" si="77"/>
        <v>0</v>
      </c>
      <c r="N122" s="51">
        <f t="shared" si="78"/>
        <v>6682.7053863370002</v>
      </c>
      <c r="O122" s="52">
        <f t="shared" si="79"/>
        <v>6682.7053863370002</v>
      </c>
      <c r="P122" s="51">
        <f t="shared" si="80"/>
        <v>0</v>
      </c>
      <c r="Q122" s="49">
        <f t="shared" si="81"/>
        <v>6330.9840502140005</v>
      </c>
      <c r="R122" s="53">
        <f t="shared" si="82"/>
        <v>6330.9840502140005</v>
      </c>
      <c r="S122" s="51">
        <f t="shared" si="83"/>
        <v>0</v>
      </c>
      <c r="T122" s="49">
        <f t="shared" si="84"/>
        <v>5627.5413779680011</v>
      </c>
      <c r="U122" s="53">
        <f t="shared" si="85"/>
        <v>5627.5413779680011</v>
      </c>
      <c r="V122" s="51">
        <f t="shared" si="86"/>
        <v>0</v>
      </c>
      <c r="W122" s="49">
        <f t="shared" si="87"/>
        <v>4924.098705722</v>
      </c>
      <c r="X122" s="52">
        <f t="shared" si="88"/>
        <v>4924.098705722</v>
      </c>
      <c r="Y122" s="51">
        <f t="shared" si="89"/>
        <v>0</v>
      </c>
      <c r="Z122" s="49">
        <f t="shared" si="90"/>
        <v>4220.6560334760006</v>
      </c>
      <c r="AA122" s="52">
        <f t="shared" si="91"/>
        <v>4220.6560334760006</v>
      </c>
      <c r="AB122" s="18"/>
      <c r="AC122" s="18"/>
      <c r="AD122" s="18"/>
      <c r="AE122" s="18"/>
      <c r="AF122" s="18"/>
      <c r="AG122" s="19"/>
      <c r="AH122" s="18"/>
      <c r="AI122" s="18"/>
    </row>
    <row r="123" spans="1:35" s="30" customFormat="1" ht="14.25" customHeight="1">
      <c r="A123" s="122">
        <v>4</v>
      </c>
      <c r="B123" s="56">
        <v>43556</v>
      </c>
      <c r="C123" s="68">
        <f>'BENEFÍCIOS-SEM JRS E SEM CORREÇ'!C123</f>
        <v>998</v>
      </c>
      <c r="D123" s="98">
        <f>'base(indices)'!G127</f>
        <v>1.01396335</v>
      </c>
      <c r="E123" s="70">
        <f>C123*D123</f>
        <v>1011.9354233</v>
      </c>
      <c r="F123" s="59">
        <v>0</v>
      </c>
      <c r="G123" s="60">
        <f t="shared" si="73"/>
        <v>0</v>
      </c>
      <c r="H123" s="61">
        <f t="shared" ref="H123:H126" si="92">E123+G123</f>
        <v>1011.9354233</v>
      </c>
      <c r="I123" s="62">
        <f t="shared" si="76"/>
        <v>6017.0268499600006</v>
      </c>
      <c r="J123" s="63">
        <v>0</v>
      </c>
      <c r="K123" s="104">
        <f t="shared" si="74"/>
        <v>6017.0268499600006</v>
      </c>
      <c r="L123" s="105">
        <f t="shared" si="75"/>
        <v>6017.0268499600006</v>
      </c>
      <c r="M123" s="65">
        <f t="shared" si="77"/>
        <v>0</v>
      </c>
      <c r="N123" s="65">
        <f t="shared" si="78"/>
        <v>5716.1755074620005</v>
      </c>
      <c r="O123" s="66">
        <f t="shared" si="79"/>
        <v>5716.1755074620005</v>
      </c>
      <c r="P123" s="65">
        <f t="shared" si="80"/>
        <v>0</v>
      </c>
      <c r="Q123" s="63">
        <f t="shared" si="81"/>
        <v>5415.3241649640004</v>
      </c>
      <c r="R123" s="67">
        <f t="shared" si="82"/>
        <v>5415.3241649640004</v>
      </c>
      <c r="S123" s="65">
        <f t="shared" si="83"/>
        <v>0</v>
      </c>
      <c r="T123" s="63">
        <f t="shared" si="84"/>
        <v>4813.621479968001</v>
      </c>
      <c r="U123" s="67">
        <f t="shared" si="85"/>
        <v>4813.621479968001</v>
      </c>
      <c r="V123" s="65">
        <f t="shared" si="86"/>
        <v>0</v>
      </c>
      <c r="W123" s="63">
        <f t="shared" si="87"/>
        <v>4211.9187949719999</v>
      </c>
      <c r="X123" s="66">
        <f t="shared" si="88"/>
        <v>4211.9187949719999</v>
      </c>
      <c r="Y123" s="65">
        <f t="shared" si="89"/>
        <v>0</v>
      </c>
      <c r="Z123" s="63">
        <f t="shared" si="90"/>
        <v>3610.2161099760001</v>
      </c>
      <c r="AA123" s="66">
        <f t="shared" si="91"/>
        <v>3610.2161099760001</v>
      </c>
      <c r="AB123" s="36"/>
      <c r="AC123" s="36"/>
      <c r="AD123" s="36"/>
      <c r="AE123" s="36"/>
      <c r="AF123" s="36"/>
      <c r="AG123" s="37"/>
      <c r="AH123" s="36"/>
      <c r="AI123" s="36"/>
    </row>
    <row r="124" spans="1:35" ht="14.25" customHeight="1">
      <c r="A124" s="122">
        <v>5</v>
      </c>
      <c r="B124" s="46">
        <v>43586</v>
      </c>
      <c r="C124" s="68">
        <f>'BENEFÍCIOS-SEM JRS E SEM CORREÇ'!C124</f>
        <v>998</v>
      </c>
      <c r="D124" s="98">
        <f>'base(indices)'!G128</f>
        <v>1.006715</v>
      </c>
      <c r="E124" s="70">
        <f>C124*D124</f>
        <v>1004.7015700000001</v>
      </c>
      <c r="F124" s="59">
        <v>0</v>
      </c>
      <c r="G124" s="70">
        <f t="shared" si="73"/>
        <v>0</v>
      </c>
      <c r="H124" s="71">
        <f t="shared" si="92"/>
        <v>1004.7015700000001</v>
      </c>
      <c r="I124" s="92">
        <f t="shared" si="76"/>
        <v>5005.0914266600003</v>
      </c>
      <c r="J124" s="73">
        <v>0</v>
      </c>
      <c r="K124" s="106">
        <f t="shared" si="74"/>
        <v>5005.0914266600003</v>
      </c>
      <c r="L124" s="107">
        <f t="shared" si="75"/>
        <v>5005.0914266600003</v>
      </c>
      <c r="M124" s="51">
        <f t="shared" si="77"/>
        <v>0</v>
      </c>
      <c r="N124" s="51">
        <f t="shared" si="78"/>
        <v>4754.8368553270002</v>
      </c>
      <c r="O124" s="52">
        <f t="shared" si="79"/>
        <v>4754.8368553270002</v>
      </c>
      <c r="P124" s="51">
        <f t="shared" si="80"/>
        <v>0</v>
      </c>
      <c r="Q124" s="49">
        <f t="shared" si="81"/>
        <v>4504.5822839940001</v>
      </c>
      <c r="R124" s="53">
        <f t="shared" si="82"/>
        <v>4504.5822839940001</v>
      </c>
      <c r="S124" s="51">
        <f t="shared" si="83"/>
        <v>0</v>
      </c>
      <c r="T124" s="49">
        <f t="shared" si="84"/>
        <v>4004.0731413280005</v>
      </c>
      <c r="U124" s="53">
        <f t="shared" si="85"/>
        <v>4004.0731413280005</v>
      </c>
      <c r="V124" s="51">
        <f t="shared" si="86"/>
        <v>0</v>
      </c>
      <c r="W124" s="49">
        <f t="shared" si="87"/>
        <v>3503.5639986619999</v>
      </c>
      <c r="X124" s="52">
        <f t="shared" si="88"/>
        <v>3503.5639986619999</v>
      </c>
      <c r="Y124" s="51">
        <f t="shared" si="89"/>
        <v>0</v>
      </c>
      <c r="Z124" s="49">
        <f t="shared" si="90"/>
        <v>3003.0548559960002</v>
      </c>
      <c r="AA124" s="52">
        <f t="shared" si="91"/>
        <v>3003.0548559960002</v>
      </c>
      <c r="AB124" s="18"/>
      <c r="AC124" s="18"/>
      <c r="AD124" s="18"/>
      <c r="AE124" s="18"/>
      <c r="AF124" s="18"/>
      <c r="AG124" s="19"/>
      <c r="AH124" s="18"/>
      <c r="AI124" s="18"/>
    </row>
    <row r="125" spans="1:35" s="30" customFormat="1" ht="14.25" customHeight="1">
      <c r="A125" s="121">
        <v>6</v>
      </c>
      <c r="B125" s="56">
        <v>43617</v>
      </c>
      <c r="C125" s="68">
        <f>'BENEFÍCIOS-SEM JRS E SEM CORREÇ'!C125</f>
        <v>998</v>
      </c>
      <c r="D125" s="98">
        <f>'base(indices)'!G129</f>
        <v>1.0032037899999999</v>
      </c>
      <c r="E125" s="70">
        <f t="shared" ref="E125:E126" si="93">C125*D125</f>
        <v>1001.1973824199999</v>
      </c>
      <c r="F125" s="59">
        <v>0</v>
      </c>
      <c r="G125" s="60">
        <f t="shared" si="73"/>
        <v>0</v>
      </c>
      <c r="H125" s="61">
        <f t="shared" si="92"/>
        <v>1001.1973824199999</v>
      </c>
      <c r="I125" s="62">
        <f t="shared" si="76"/>
        <v>4000.3898566600001</v>
      </c>
      <c r="J125" s="63">
        <v>0</v>
      </c>
      <c r="K125" s="104">
        <f t="shared" si="74"/>
        <v>4000.3898566600001</v>
      </c>
      <c r="L125" s="105">
        <f t="shared" si="75"/>
        <v>4000.3898566600001</v>
      </c>
      <c r="M125" s="65">
        <f t="shared" si="77"/>
        <v>0</v>
      </c>
      <c r="N125" s="65">
        <f t="shared" si="78"/>
        <v>3800.3703638269999</v>
      </c>
      <c r="O125" s="66">
        <f t="shared" si="79"/>
        <v>3800.3703638269999</v>
      </c>
      <c r="P125" s="65">
        <f t="shared" si="80"/>
        <v>0</v>
      </c>
      <c r="Q125" s="63">
        <f t="shared" si="81"/>
        <v>3600.3508709940002</v>
      </c>
      <c r="R125" s="67">
        <f t="shared" si="82"/>
        <v>3600.3508709940002</v>
      </c>
      <c r="S125" s="65">
        <f t="shared" si="83"/>
        <v>0</v>
      </c>
      <c r="T125" s="63">
        <f t="shared" si="84"/>
        <v>3200.3118853280002</v>
      </c>
      <c r="U125" s="67">
        <f t="shared" si="85"/>
        <v>3200.3118853280002</v>
      </c>
      <c r="V125" s="65">
        <f t="shared" si="86"/>
        <v>0</v>
      </c>
      <c r="W125" s="63">
        <f t="shared" si="87"/>
        <v>2800.2728996619999</v>
      </c>
      <c r="X125" s="66">
        <f t="shared" si="88"/>
        <v>2800.2728996619999</v>
      </c>
      <c r="Y125" s="65">
        <f t="shared" si="89"/>
        <v>0</v>
      </c>
      <c r="Z125" s="63">
        <f t="shared" si="90"/>
        <v>2400.233913996</v>
      </c>
      <c r="AA125" s="66">
        <f t="shared" si="91"/>
        <v>2400.233913996</v>
      </c>
      <c r="AB125" s="36"/>
      <c r="AC125" s="36"/>
      <c r="AD125" s="36"/>
      <c r="AE125" s="36"/>
      <c r="AF125" s="36"/>
      <c r="AG125" s="37"/>
      <c r="AH125" s="36"/>
      <c r="AI125" s="36"/>
    </row>
    <row r="126" spans="1:35" ht="14.25" customHeight="1">
      <c r="A126" s="122">
        <v>7</v>
      </c>
      <c r="B126" s="46">
        <v>43647</v>
      </c>
      <c r="C126" s="68">
        <f>'BENEFÍCIOS-SEM JRS E SEM CORREÇ'!C126</f>
        <v>998</v>
      </c>
      <c r="D126" s="98">
        <f>'base(indices)'!G130</f>
        <v>1.00260222</v>
      </c>
      <c r="E126" s="70">
        <f t="shared" si="93"/>
        <v>1000.59701556</v>
      </c>
      <c r="F126" s="59">
        <v>0</v>
      </c>
      <c r="G126" s="70">
        <f t="shared" si="73"/>
        <v>0</v>
      </c>
      <c r="H126" s="61">
        <f t="shared" si="92"/>
        <v>1000.59701556</v>
      </c>
      <c r="I126" s="72">
        <f t="shared" si="76"/>
        <v>2999.1924742400001</v>
      </c>
      <c r="J126" s="73">
        <v>0</v>
      </c>
      <c r="K126" s="106">
        <f t="shared" si="74"/>
        <v>2999.1924742400001</v>
      </c>
      <c r="L126" s="107">
        <f t="shared" si="75"/>
        <v>2999.1924742400001</v>
      </c>
      <c r="M126" s="51">
        <f t="shared" si="77"/>
        <v>0</v>
      </c>
      <c r="N126" s="51">
        <f t="shared" si="78"/>
        <v>2849.2328505280002</v>
      </c>
      <c r="O126" s="52">
        <f t="shared" si="79"/>
        <v>2849.2328505280002</v>
      </c>
      <c r="P126" s="51">
        <f t="shared" si="80"/>
        <v>0</v>
      </c>
      <c r="Q126" s="49">
        <f t="shared" si="81"/>
        <v>2699.2732268160003</v>
      </c>
      <c r="R126" s="53">
        <f t="shared" si="82"/>
        <v>2699.2732268160003</v>
      </c>
      <c r="S126" s="51">
        <f t="shared" si="83"/>
        <v>0</v>
      </c>
      <c r="T126" s="49">
        <f t="shared" si="84"/>
        <v>2399.3539793920004</v>
      </c>
      <c r="U126" s="53">
        <f t="shared" si="85"/>
        <v>2399.3539793920004</v>
      </c>
      <c r="V126" s="51">
        <f t="shared" si="86"/>
        <v>0</v>
      </c>
      <c r="W126" s="49">
        <f t="shared" si="87"/>
        <v>2099.4347319680001</v>
      </c>
      <c r="X126" s="52">
        <f t="shared" si="88"/>
        <v>2099.4347319680001</v>
      </c>
      <c r="Y126" s="51">
        <f t="shared" si="89"/>
        <v>0</v>
      </c>
      <c r="Z126" s="49">
        <f t="shared" si="90"/>
        <v>1799.5154845439999</v>
      </c>
      <c r="AA126" s="52">
        <f t="shared" si="91"/>
        <v>1799.5154845439999</v>
      </c>
      <c r="AB126" s="18"/>
      <c r="AC126" s="18"/>
      <c r="AD126" s="18"/>
      <c r="AE126" s="18"/>
      <c r="AF126" s="18"/>
      <c r="AG126" s="19"/>
      <c r="AH126" s="18"/>
      <c r="AI126" s="18"/>
    </row>
    <row r="127" spans="1:35" s="30" customFormat="1" ht="14.25" customHeight="1">
      <c r="A127" s="122">
        <v>8</v>
      </c>
      <c r="B127" s="56">
        <v>43678</v>
      </c>
      <c r="C127" s="68">
        <f>'BENEFÍCIOS-SEM JRS E SEM CORREÇ'!C127</f>
        <v>998</v>
      </c>
      <c r="D127" s="98">
        <f>'base(indices)'!G131</f>
        <v>1.0017006900000001</v>
      </c>
      <c r="E127" s="70">
        <f t="shared" ref="E127:E131" si="94">C127*D127</f>
        <v>999.69728862000011</v>
      </c>
      <c r="F127" s="59">
        <v>0</v>
      </c>
      <c r="G127" s="70">
        <f t="shared" ref="G127:G131" si="95">E127*F127</f>
        <v>0</v>
      </c>
      <c r="H127" s="61">
        <f t="shared" ref="H127:H131" si="96">E127+G127</f>
        <v>999.69728862000011</v>
      </c>
      <c r="I127" s="62">
        <f t="shared" si="76"/>
        <v>1998.5954586800001</v>
      </c>
      <c r="J127" s="63">
        <v>0</v>
      </c>
      <c r="K127" s="104">
        <f t="shared" si="74"/>
        <v>1998.5954586800001</v>
      </c>
      <c r="L127" s="105">
        <f t="shared" si="75"/>
        <v>1998.5954586800001</v>
      </c>
      <c r="M127" s="65">
        <f t="shared" si="77"/>
        <v>0</v>
      </c>
      <c r="N127" s="65">
        <f>$K127*M$9</f>
        <v>1898.665685746</v>
      </c>
      <c r="O127" s="66">
        <f>M127+N127</f>
        <v>1898.665685746</v>
      </c>
      <c r="P127" s="65">
        <f t="shared" si="80"/>
        <v>0</v>
      </c>
      <c r="Q127" s="63">
        <f>$K127*P$9</f>
        <v>1798.7359128120002</v>
      </c>
      <c r="R127" s="67">
        <f>P127+Q127</f>
        <v>1798.7359128120002</v>
      </c>
      <c r="S127" s="65">
        <f t="shared" si="83"/>
        <v>0</v>
      </c>
      <c r="T127" s="63">
        <f>$K127*S$9</f>
        <v>1598.8763669440002</v>
      </c>
      <c r="U127" s="67">
        <f>S127+T127</f>
        <v>1598.8763669440002</v>
      </c>
      <c r="V127" s="65">
        <f t="shared" si="86"/>
        <v>0</v>
      </c>
      <c r="W127" s="63">
        <f>$K127*V$9</f>
        <v>1399.016821076</v>
      </c>
      <c r="X127" s="66">
        <f>V127+W127</f>
        <v>1399.016821076</v>
      </c>
      <c r="Y127" s="65">
        <f t="shared" si="89"/>
        <v>0</v>
      </c>
      <c r="Z127" s="63">
        <f t="shared" si="90"/>
        <v>1199.1572752080001</v>
      </c>
      <c r="AA127" s="66">
        <f t="shared" si="91"/>
        <v>1199.1572752080001</v>
      </c>
      <c r="AB127" s="36"/>
      <c r="AC127" s="36"/>
      <c r="AD127" s="36"/>
      <c r="AE127" s="36"/>
      <c r="AF127" s="36"/>
      <c r="AG127" s="37"/>
      <c r="AH127" s="36"/>
      <c r="AI127" s="36"/>
    </row>
    <row r="128" spans="1:35" ht="14.25" customHeight="1">
      <c r="A128" s="121">
        <v>9</v>
      </c>
      <c r="B128" s="46">
        <v>43709</v>
      </c>
      <c r="C128" s="68">
        <f>'BENEFÍCIOS-SEM JRS E SEM CORREÇ'!C128</f>
        <v>998</v>
      </c>
      <c r="D128" s="98">
        <f>'base(indices)'!G132</f>
        <v>1.0008999700000001</v>
      </c>
      <c r="E128" s="70">
        <f t="shared" si="94"/>
        <v>998.8981700600001</v>
      </c>
      <c r="F128" s="59">
        <v>0</v>
      </c>
      <c r="G128" s="70">
        <f t="shared" si="95"/>
        <v>0</v>
      </c>
      <c r="H128" s="61">
        <f t="shared" si="96"/>
        <v>998.8981700600001</v>
      </c>
      <c r="I128" s="72">
        <f t="shared" si="76"/>
        <v>998.89817005999998</v>
      </c>
      <c r="J128" s="73">
        <v>0</v>
      </c>
      <c r="K128" s="106">
        <f t="shared" si="74"/>
        <v>998.89817005999998</v>
      </c>
      <c r="L128" s="107">
        <f t="shared" si="75"/>
        <v>998.89817005999998</v>
      </c>
      <c r="M128" s="51">
        <f t="shared" si="77"/>
        <v>0</v>
      </c>
      <c r="N128" s="51">
        <f>$K128*M$9</f>
        <v>948.95326155699991</v>
      </c>
      <c r="O128" s="52">
        <f>M128+N128</f>
        <v>948.95326155699991</v>
      </c>
      <c r="P128" s="51">
        <f t="shared" si="80"/>
        <v>0</v>
      </c>
      <c r="Q128" s="49">
        <f>$K128*P$9</f>
        <v>899.00835305400005</v>
      </c>
      <c r="R128" s="53">
        <f>P128+Q128</f>
        <v>899.00835305400005</v>
      </c>
      <c r="S128" s="51">
        <f t="shared" si="83"/>
        <v>0</v>
      </c>
      <c r="T128" s="49">
        <f>$K128*S$9</f>
        <v>799.11853604800001</v>
      </c>
      <c r="U128" s="53">
        <f>S128+T128</f>
        <v>799.11853604800001</v>
      </c>
      <c r="V128" s="51">
        <f t="shared" si="86"/>
        <v>0</v>
      </c>
      <c r="W128" s="49">
        <f>$K128*V$9</f>
        <v>699.22871904199997</v>
      </c>
      <c r="X128" s="52">
        <f>V128+W128</f>
        <v>699.22871904199997</v>
      </c>
      <c r="Y128" s="51">
        <f t="shared" si="89"/>
        <v>0</v>
      </c>
      <c r="Z128" s="49">
        <f t="shared" si="90"/>
        <v>599.33890203599992</v>
      </c>
      <c r="AA128" s="52">
        <f t="shared" si="91"/>
        <v>599.33890203599992</v>
      </c>
      <c r="AB128" s="18"/>
      <c r="AC128" s="18"/>
      <c r="AD128" s="18"/>
      <c r="AE128" s="18"/>
      <c r="AF128" s="18"/>
      <c r="AG128" s="19"/>
      <c r="AH128" s="18"/>
      <c r="AI128" s="18"/>
    </row>
    <row r="129" spans="1:37" s="30" customFormat="1" ht="14.25" customHeight="1">
      <c r="A129" s="122">
        <v>10</v>
      </c>
      <c r="B129" s="56">
        <v>43739</v>
      </c>
      <c r="C129" s="68">
        <f>'BENEFÍCIOS-SEM JRS E SEM CORREÇ'!C129</f>
        <v>0</v>
      </c>
      <c r="D129" s="98">
        <f>'base(indices)'!G133</f>
        <v>0</v>
      </c>
      <c r="E129" s="70">
        <f t="shared" si="94"/>
        <v>0</v>
      </c>
      <c r="F129" s="59">
        <v>0</v>
      </c>
      <c r="G129" s="70">
        <f t="shared" si="95"/>
        <v>0</v>
      </c>
      <c r="H129" s="61">
        <f t="shared" si="96"/>
        <v>0</v>
      </c>
      <c r="I129" s="62">
        <f t="shared" si="76"/>
        <v>0</v>
      </c>
      <c r="J129" s="63">
        <v>0</v>
      </c>
      <c r="K129" s="104">
        <f t="shared" si="74"/>
        <v>0</v>
      </c>
      <c r="L129" s="105">
        <f t="shared" si="75"/>
        <v>0</v>
      </c>
      <c r="M129" s="65">
        <f t="shared" si="77"/>
        <v>0</v>
      </c>
      <c r="N129" s="65">
        <f>$K129*M$9</f>
        <v>0</v>
      </c>
      <c r="O129" s="66">
        <f>M129+N129</f>
        <v>0</v>
      </c>
      <c r="P129" s="65">
        <f t="shared" si="80"/>
        <v>0</v>
      </c>
      <c r="Q129" s="63">
        <f>$K129*P$9</f>
        <v>0</v>
      </c>
      <c r="R129" s="67">
        <f>P129+Q129</f>
        <v>0</v>
      </c>
      <c r="S129" s="65">
        <f t="shared" si="83"/>
        <v>0</v>
      </c>
      <c r="T129" s="63">
        <f>$K129*S$9</f>
        <v>0</v>
      </c>
      <c r="U129" s="67">
        <f>S129+T129</f>
        <v>0</v>
      </c>
      <c r="V129" s="65">
        <f t="shared" si="86"/>
        <v>0</v>
      </c>
      <c r="W129" s="63">
        <f>$K129*V$9</f>
        <v>0</v>
      </c>
      <c r="X129" s="66">
        <f>V129+W129</f>
        <v>0</v>
      </c>
      <c r="Y129" s="65">
        <f t="shared" si="89"/>
        <v>0</v>
      </c>
      <c r="Z129" s="63">
        <f t="shared" si="90"/>
        <v>0</v>
      </c>
      <c r="AA129" s="66">
        <f t="shared" si="91"/>
        <v>0</v>
      </c>
      <c r="AB129" s="36"/>
      <c r="AC129" s="36"/>
      <c r="AD129" s="36"/>
      <c r="AE129" s="36"/>
      <c r="AF129" s="36"/>
      <c r="AG129" s="37"/>
      <c r="AH129" s="36"/>
      <c r="AI129" s="36"/>
    </row>
    <row r="130" spans="1:37" ht="14.25" customHeight="1">
      <c r="A130" s="122">
        <v>11</v>
      </c>
      <c r="B130" s="46">
        <v>43770</v>
      </c>
      <c r="C130" s="68">
        <f>'BENEFÍCIOS-SEM JRS E SEM CORREÇ'!C130</f>
        <v>0</v>
      </c>
      <c r="D130" s="98">
        <f>'base(indices)'!G134</f>
        <v>0</v>
      </c>
      <c r="E130" s="70">
        <f t="shared" si="94"/>
        <v>0</v>
      </c>
      <c r="F130" s="59">
        <v>0</v>
      </c>
      <c r="G130" s="70">
        <f t="shared" si="95"/>
        <v>0</v>
      </c>
      <c r="H130" s="61">
        <f t="shared" si="96"/>
        <v>0</v>
      </c>
      <c r="I130" s="72">
        <f t="shared" si="76"/>
        <v>0</v>
      </c>
      <c r="J130" s="73">
        <v>0</v>
      </c>
      <c r="K130" s="106">
        <f t="shared" si="74"/>
        <v>0</v>
      </c>
      <c r="L130" s="107">
        <f t="shared" si="75"/>
        <v>0</v>
      </c>
      <c r="M130" s="51">
        <f t="shared" si="77"/>
        <v>0</v>
      </c>
      <c r="N130" s="51">
        <f>$K130*M$9</f>
        <v>0</v>
      </c>
      <c r="O130" s="52">
        <f>M130+N130</f>
        <v>0</v>
      </c>
      <c r="P130" s="51">
        <f t="shared" si="80"/>
        <v>0</v>
      </c>
      <c r="Q130" s="49">
        <f>$K130*P$9</f>
        <v>0</v>
      </c>
      <c r="R130" s="53">
        <f>P130+Q130</f>
        <v>0</v>
      </c>
      <c r="S130" s="51">
        <f t="shared" si="83"/>
        <v>0</v>
      </c>
      <c r="T130" s="49">
        <f>$K130*S$9</f>
        <v>0</v>
      </c>
      <c r="U130" s="53">
        <f>S130+T130</f>
        <v>0</v>
      </c>
      <c r="V130" s="51">
        <f t="shared" si="86"/>
        <v>0</v>
      </c>
      <c r="W130" s="49">
        <f>$K130*V$9</f>
        <v>0</v>
      </c>
      <c r="X130" s="52">
        <f>V130+W130</f>
        <v>0</v>
      </c>
      <c r="Y130" s="51">
        <f t="shared" si="89"/>
        <v>0</v>
      </c>
      <c r="Z130" s="49">
        <f t="shared" si="90"/>
        <v>0</v>
      </c>
      <c r="AA130" s="52">
        <f t="shared" si="91"/>
        <v>0</v>
      </c>
      <c r="AB130" s="18"/>
      <c r="AC130" s="18"/>
      <c r="AD130" s="18"/>
      <c r="AE130" s="18"/>
      <c r="AF130" s="18"/>
      <c r="AG130" s="19"/>
      <c r="AH130" s="18"/>
      <c r="AI130" s="18"/>
    </row>
    <row r="131" spans="1:37" ht="14.25" customHeight="1">
      <c r="A131" s="130">
        <v>12</v>
      </c>
      <c r="B131" s="56">
        <v>43800</v>
      </c>
      <c r="C131" s="68">
        <f>'BENEFÍCIOS-SEM JRS E SEM CORREÇ'!C131</f>
        <v>0</v>
      </c>
      <c r="D131" s="98">
        <f>'base(indices)'!G135</f>
        <v>0</v>
      </c>
      <c r="E131" s="70">
        <f t="shared" si="94"/>
        <v>0</v>
      </c>
      <c r="F131" s="59">
        <v>0</v>
      </c>
      <c r="G131" s="70">
        <f t="shared" si="95"/>
        <v>0</v>
      </c>
      <c r="H131" s="61">
        <f t="shared" si="96"/>
        <v>0</v>
      </c>
      <c r="I131" s="62">
        <f t="shared" si="76"/>
        <v>0</v>
      </c>
      <c r="J131" s="63">
        <v>0</v>
      </c>
      <c r="K131" s="104">
        <f>I131</f>
        <v>0</v>
      </c>
      <c r="L131" s="105">
        <f>J131+K131</f>
        <v>0</v>
      </c>
      <c r="M131" s="65">
        <f t="shared" si="77"/>
        <v>0</v>
      </c>
      <c r="N131" s="65">
        <f>$K131*M$9</f>
        <v>0</v>
      </c>
      <c r="O131" s="66">
        <f>M131+N131</f>
        <v>0</v>
      </c>
      <c r="P131" s="65">
        <f t="shared" si="80"/>
        <v>0</v>
      </c>
      <c r="Q131" s="63">
        <f>$K131*P$9</f>
        <v>0</v>
      </c>
      <c r="R131" s="67">
        <f>P131+Q131</f>
        <v>0</v>
      </c>
      <c r="S131" s="65">
        <f t="shared" si="83"/>
        <v>0</v>
      </c>
      <c r="T131" s="63">
        <f>$K131*S$9</f>
        <v>0</v>
      </c>
      <c r="U131" s="67">
        <f>S131+T131</f>
        <v>0</v>
      </c>
      <c r="V131" s="65">
        <f t="shared" si="86"/>
        <v>0</v>
      </c>
      <c r="W131" s="63">
        <f>$K131*V$9</f>
        <v>0</v>
      </c>
      <c r="X131" s="66">
        <f>V131+W131</f>
        <v>0</v>
      </c>
      <c r="Y131" s="65">
        <f t="shared" si="89"/>
        <v>0</v>
      </c>
      <c r="Z131" s="63">
        <f>$K131*Y$9</f>
        <v>0</v>
      </c>
      <c r="AA131" s="66">
        <f>Y131+Z131</f>
        <v>0</v>
      </c>
      <c r="AB131" s="18"/>
      <c r="AC131" s="18"/>
      <c r="AD131" s="18"/>
      <c r="AE131" s="18"/>
      <c r="AF131" s="18"/>
      <c r="AG131" s="19"/>
      <c r="AH131" s="18"/>
      <c r="AI131" s="18"/>
    </row>
    <row r="132" spans="1:37" ht="13.5" customHeight="1" thickBot="1">
      <c r="A132" s="120"/>
      <c r="B132" s="76"/>
      <c r="C132" s="77"/>
      <c r="D132" s="78"/>
      <c r="E132" s="80"/>
      <c r="F132" s="79"/>
      <c r="G132" s="80"/>
      <c r="H132" s="81"/>
      <c r="I132" s="93"/>
      <c r="J132" s="94"/>
      <c r="K132" s="95"/>
      <c r="L132" s="95"/>
      <c r="M132" s="83"/>
      <c r="N132" s="83"/>
      <c r="O132" s="83"/>
      <c r="P132" s="83"/>
      <c r="Q132" s="83"/>
      <c r="R132" s="83"/>
      <c r="S132" s="83"/>
      <c r="T132" s="83"/>
      <c r="U132" s="84"/>
      <c r="V132" s="85"/>
      <c r="W132" s="83"/>
      <c r="X132" s="86"/>
      <c r="Y132" s="85"/>
      <c r="Z132" s="83"/>
      <c r="AA132" s="86"/>
      <c r="AB132" s="18"/>
      <c r="AC132" s="20"/>
    </row>
    <row r="133" spans="1:37" ht="14.25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14"/>
      <c r="AC133" s="14"/>
    </row>
    <row r="134" spans="1:37" ht="14.25" customHeight="1">
      <c r="B134" s="43" t="s">
        <v>45</v>
      </c>
      <c r="C134" s="43"/>
      <c r="F134" s="259">
        <f>'BENEFÍCIOS-SEM JRS E SEM CORREÇ'!F134</f>
        <v>43739</v>
      </c>
      <c r="G134" s="259"/>
      <c r="H134" s="253">
        <f>SUM(H120:H133)</f>
        <v>9079.2073656600005</v>
      </c>
      <c r="I134" s="253"/>
      <c r="K134" s="32" t="str">
        <f>'BENEFÍCIOS-SEM JRS E SEM CORREÇ'!K134</f>
        <v>LIMITE DE ALÇADA DO JEF:</v>
      </c>
      <c r="L134" s="32"/>
      <c r="M134" s="32"/>
      <c r="N134" s="251">
        <f>'BENEFÍCIOS-SEM JRS E SEM CORREÇ'!N134</f>
        <v>59880</v>
      </c>
      <c r="O134" s="251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:37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37">
      <c r="B136" s="28" t="s">
        <v>24</v>
      </c>
      <c r="C136"/>
      <c r="L136" s="33"/>
      <c r="M136" s="7"/>
      <c r="N136" s="7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3.5">
      <c r="B137" s="29" t="s">
        <v>169</v>
      </c>
      <c r="D137" s="8"/>
      <c r="E137" s="8"/>
      <c r="F137" s="8"/>
      <c r="G137" s="8"/>
      <c r="H137" s="17"/>
      <c r="I137" s="8"/>
      <c r="J137" s="8"/>
      <c r="K137" s="8"/>
      <c r="L137" s="9"/>
      <c r="M137" s="9"/>
      <c r="N137" s="9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C137" s="8"/>
      <c r="AD137" s="9"/>
      <c r="AE137" s="9"/>
      <c r="AF137" s="9"/>
      <c r="AG137" s="11"/>
      <c r="AH137" s="12"/>
      <c r="AI137" s="10"/>
      <c r="AJ137" s="12"/>
      <c r="AK137" s="13"/>
    </row>
    <row r="138" spans="1:37" ht="13.5">
      <c r="B138" s="8"/>
      <c r="C138" s="8"/>
      <c r="D138" s="8"/>
      <c r="E138" s="8"/>
      <c r="F138" s="8"/>
      <c r="G138" s="8"/>
      <c r="H138" s="17"/>
      <c r="I138" s="8"/>
      <c r="J138" s="8"/>
      <c r="K138" s="8"/>
      <c r="L138" s="9"/>
      <c r="M138" s="9"/>
      <c r="N138" s="9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C138" s="8"/>
      <c r="AD138" s="9"/>
      <c r="AE138" s="9"/>
      <c r="AF138" s="9"/>
      <c r="AG138" s="11"/>
      <c r="AH138" s="12"/>
      <c r="AI138" s="10"/>
      <c r="AJ138" s="12"/>
      <c r="AK138" s="13"/>
    </row>
  </sheetData>
  <mergeCells count="22">
    <mergeCell ref="R7:S7"/>
    <mergeCell ref="H8:I8"/>
    <mergeCell ref="A9:A10"/>
    <mergeCell ref="H9:H10"/>
    <mergeCell ref="B9:B10"/>
    <mergeCell ref="C9:C10"/>
    <mergeCell ref="D9:D10"/>
    <mergeCell ref="E9:E10"/>
    <mergeCell ref="F134:G134"/>
    <mergeCell ref="H134:I134"/>
    <mergeCell ref="N134:O134"/>
    <mergeCell ref="F9:F10"/>
    <mergeCell ref="G9:G10"/>
    <mergeCell ref="F119:G119"/>
    <mergeCell ref="H119:I119"/>
    <mergeCell ref="I9:I10"/>
    <mergeCell ref="M9:O9"/>
    <mergeCell ref="Y9:AA9"/>
    <mergeCell ref="V9:X9"/>
    <mergeCell ref="P9:R9"/>
    <mergeCell ref="S9:U9"/>
    <mergeCell ref="J9:L9"/>
  </mergeCells>
  <conditionalFormatting sqref="F119 H133:X133 G11:H86 F11:F13 E11:E86">
    <cfRule type="cellIs" dxfId="573" priority="596" stopIfTrue="1" operator="notEqual">
      <formula>""</formula>
    </cfRule>
  </conditionalFormatting>
  <conditionalFormatting sqref="F119">
    <cfRule type="cellIs" dxfId="572" priority="595" stopIfTrue="1" operator="notEqual">
      <formula>""</formula>
    </cfRule>
  </conditionalFormatting>
  <conditionalFormatting sqref="D11:D118">
    <cfRule type="cellIs" dxfId="571" priority="594" stopIfTrue="1" operator="equal">
      <formula>"Total"</formula>
    </cfRule>
  </conditionalFormatting>
  <conditionalFormatting sqref="G87:H89">
    <cfRule type="cellIs" dxfId="570" priority="593" stopIfTrue="1" operator="notEqual">
      <formula>""</formula>
    </cfRule>
  </conditionalFormatting>
  <conditionalFormatting sqref="G87:H89">
    <cfRule type="cellIs" dxfId="569" priority="592" stopIfTrue="1" operator="notEqual">
      <formula>""</formula>
    </cfRule>
  </conditionalFormatting>
  <conditionalFormatting sqref="E120">
    <cfRule type="cellIs" dxfId="568" priority="574" stopIfTrue="1" operator="notEqual">
      <formula>""</formula>
    </cfRule>
  </conditionalFormatting>
  <conditionalFormatting sqref="G90:H90">
    <cfRule type="cellIs" dxfId="567" priority="589" stopIfTrue="1" operator="notEqual">
      <formula>""</formula>
    </cfRule>
  </conditionalFormatting>
  <conditionalFormatting sqref="G90:H90">
    <cfRule type="cellIs" dxfId="566" priority="588" stopIfTrue="1" operator="notEqual">
      <formula>""</formula>
    </cfRule>
  </conditionalFormatting>
  <conditionalFormatting sqref="G91:H106">
    <cfRule type="cellIs" dxfId="565" priority="584" stopIfTrue="1" operator="notEqual">
      <formula>""</formula>
    </cfRule>
  </conditionalFormatting>
  <conditionalFormatting sqref="G94:H106">
    <cfRule type="cellIs" dxfId="564" priority="581" stopIfTrue="1" operator="notEqual">
      <formula>""</formula>
    </cfRule>
  </conditionalFormatting>
  <conditionalFormatting sqref="G94:H106">
    <cfRule type="cellIs" dxfId="563" priority="580" stopIfTrue="1" operator="notEqual">
      <formula>""</formula>
    </cfRule>
  </conditionalFormatting>
  <conditionalFormatting sqref="G91:H106">
    <cfRule type="cellIs" dxfId="562" priority="585" stopIfTrue="1" operator="notEqual">
      <formula>""</formula>
    </cfRule>
  </conditionalFormatting>
  <conditionalFormatting sqref="E120">
    <cfRule type="cellIs" dxfId="561" priority="572" stopIfTrue="1" operator="notEqual">
      <formula>""</formula>
    </cfRule>
  </conditionalFormatting>
  <conditionalFormatting sqref="E120">
    <cfRule type="cellIs" dxfId="560" priority="573" stopIfTrue="1" operator="notEqual">
      <formula>""</formula>
    </cfRule>
  </conditionalFormatting>
  <conditionalFormatting sqref="F134">
    <cfRule type="cellIs" dxfId="559" priority="579" stopIfTrue="1" operator="notEqual">
      <formula>""</formula>
    </cfRule>
  </conditionalFormatting>
  <conditionalFormatting sqref="F134 E132:H132">
    <cfRule type="cellIs" dxfId="558" priority="578" stopIfTrue="1" operator="notEqual">
      <formula>""</formula>
    </cfRule>
  </conditionalFormatting>
  <conditionalFormatting sqref="E90">
    <cfRule type="cellIs" dxfId="557" priority="519" stopIfTrue="1" operator="notEqual">
      <formula>""</formula>
    </cfRule>
  </conditionalFormatting>
  <conditionalFormatting sqref="E90">
    <cfRule type="cellIs" dxfId="556" priority="520" stopIfTrue="1" operator="notEqual">
      <formula>""</formula>
    </cfRule>
  </conditionalFormatting>
  <conditionalFormatting sqref="E90">
    <cfRule type="cellIs" dxfId="555" priority="521" stopIfTrue="1" operator="notEqual">
      <formula>""</formula>
    </cfRule>
  </conditionalFormatting>
  <conditionalFormatting sqref="E87:E89">
    <cfRule type="cellIs" dxfId="554" priority="526" stopIfTrue="1" operator="notEqual">
      <formula>""</formula>
    </cfRule>
  </conditionalFormatting>
  <conditionalFormatting sqref="E91:E106">
    <cfRule type="cellIs" dxfId="553" priority="514" stopIfTrue="1" operator="notEqual">
      <formula>""</formula>
    </cfRule>
  </conditionalFormatting>
  <conditionalFormatting sqref="E87:E89">
    <cfRule type="cellIs" dxfId="552" priority="528" stopIfTrue="1" operator="notEqual">
      <formula>""</formula>
    </cfRule>
  </conditionalFormatting>
  <conditionalFormatting sqref="E91:E106">
    <cfRule type="cellIs" dxfId="551" priority="512" stopIfTrue="1" operator="notEqual">
      <formula>""</formula>
    </cfRule>
  </conditionalFormatting>
  <conditionalFormatting sqref="E94:E106">
    <cfRule type="cellIs" dxfId="550" priority="506" stopIfTrue="1" operator="notEqual">
      <formula>""</formula>
    </cfRule>
  </conditionalFormatting>
  <conditionalFormatting sqref="E87:E89">
    <cfRule type="cellIs" dxfId="549" priority="527" stopIfTrue="1" operator="notEqual">
      <formula>""</formula>
    </cfRule>
  </conditionalFormatting>
  <conditionalFormatting sqref="E91:E106">
    <cfRule type="cellIs" dxfId="548" priority="513" stopIfTrue="1" operator="notEqual">
      <formula>""</formula>
    </cfRule>
  </conditionalFormatting>
  <conditionalFormatting sqref="E94:E106">
    <cfRule type="cellIs" dxfId="547" priority="507" stopIfTrue="1" operator="notEqual">
      <formula>""</formula>
    </cfRule>
  </conditionalFormatting>
  <conditionalFormatting sqref="E94:E106">
    <cfRule type="cellIs" dxfId="546" priority="505" stopIfTrue="1" operator="notEqual">
      <formula>""</formula>
    </cfRule>
  </conditionalFormatting>
  <conditionalFormatting sqref="E107:E108">
    <cfRule type="cellIs" dxfId="545" priority="414" stopIfTrue="1" operator="notEqual">
      <formula>""</formula>
    </cfRule>
  </conditionalFormatting>
  <conditionalFormatting sqref="F107:F108">
    <cfRule type="cellIs" dxfId="544" priority="413" stopIfTrue="1" operator="notEqual">
      <formula>""</formula>
    </cfRule>
  </conditionalFormatting>
  <conditionalFormatting sqref="F14:F106">
    <cfRule type="cellIs" dxfId="543" priority="492" stopIfTrue="1" operator="notEqual">
      <formula>""</formula>
    </cfRule>
  </conditionalFormatting>
  <conditionalFormatting sqref="F107:F108">
    <cfRule type="cellIs" dxfId="542" priority="421" stopIfTrue="1" operator="notEqual">
      <formula>""</formula>
    </cfRule>
  </conditionalFormatting>
  <conditionalFormatting sqref="F108">
    <cfRule type="cellIs" dxfId="541" priority="404" stopIfTrue="1" operator="notEqual">
      <formula>""</formula>
    </cfRule>
  </conditionalFormatting>
  <conditionalFormatting sqref="E107:E108 G107:H108">
    <cfRule type="cellIs" dxfId="540" priority="416" stopIfTrue="1" operator="notEqual">
      <formula>""</formula>
    </cfRule>
  </conditionalFormatting>
  <conditionalFormatting sqref="E108 G108:H108">
    <cfRule type="cellIs" dxfId="539" priority="407" stopIfTrue="1" operator="notEqual">
      <formula>""</formula>
    </cfRule>
  </conditionalFormatting>
  <conditionalFormatting sqref="E109:E110 G109:H110">
    <cfRule type="cellIs" dxfId="538" priority="395" stopIfTrue="1" operator="notEqual">
      <formula>""</formula>
    </cfRule>
  </conditionalFormatting>
  <conditionalFormatting sqref="F108">
    <cfRule type="cellIs" dxfId="537" priority="405" stopIfTrue="1" operator="notEqual">
      <formula>""</formula>
    </cfRule>
  </conditionalFormatting>
  <conditionalFormatting sqref="F108">
    <cfRule type="cellIs" dxfId="536" priority="403" stopIfTrue="1" operator="notEqual">
      <formula>""</formula>
    </cfRule>
  </conditionalFormatting>
  <conditionalFormatting sqref="E107:E108 G107:H108">
    <cfRule type="cellIs" dxfId="535" priority="415" stopIfTrue="1" operator="notEqual">
      <formula>""</formula>
    </cfRule>
  </conditionalFormatting>
  <conditionalFormatting sqref="E108 G108:H108">
    <cfRule type="cellIs" dxfId="534" priority="408" stopIfTrue="1" operator="notEqual">
      <formula>""</formula>
    </cfRule>
  </conditionalFormatting>
  <conditionalFormatting sqref="E108">
    <cfRule type="cellIs" dxfId="533" priority="406" stopIfTrue="1" operator="notEqual">
      <formula>""</formula>
    </cfRule>
  </conditionalFormatting>
  <conditionalFormatting sqref="F109:F110">
    <cfRule type="cellIs" dxfId="532" priority="400" stopIfTrue="1" operator="notEqual">
      <formula>""</formula>
    </cfRule>
  </conditionalFormatting>
  <conditionalFormatting sqref="F110">
    <cfRule type="cellIs" dxfId="531" priority="383" stopIfTrue="1" operator="notEqual">
      <formula>""</formula>
    </cfRule>
  </conditionalFormatting>
  <conditionalFormatting sqref="E110 G110:H110">
    <cfRule type="cellIs" dxfId="530" priority="386" stopIfTrue="1" operator="notEqual">
      <formula>""</formula>
    </cfRule>
  </conditionalFormatting>
  <conditionalFormatting sqref="E111:E112 G111:H112">
    <cfRule type="cellIs" dxfId="529" priority="374" stopIfTrue="1" operator="notEqual">
      <formula>""</formula>
    </cfRule>
  </conditionalFormatting>
  <conditionalFormatting sqref="F110">
    <cfRule type="cellIs" dxfId="528" priority="384" stopIfTrue="1" operator="notEqual">
      <formula>""</formula>
    </cfRule>
  </conditionalFormatting>
  <conditionalFormatting sqref="E109:E110">
    <cfRule type="cellIs" dxfId="527" priority="393" stopIfTrue="1" operator="notEqual">
      <formula>""</formula>
    </cfRule>
  </conditionalFormatting>
  <conditionalFormatting sqref="F110">
    <cfRule type="cellIs" dxfId="526" priority="382" stopIfTrue="1" operator="notEqual">
      <formula>""</formula>
    </cfRule>
  </conditionalFormatting>
  <conditionalFormatting sqref="E109:E110 G109:H110">
    <cfRule type="cellIs" dxfId="525" priority="394" stopIfTrue="1" operator="notEqual">
      <formula>""</formula>
    </cfRule>
  </conditionalFormatting>
  <conditionalFormatting sqref="F109:F110">
    <cfRule type="cellIs" dxfId="524" priority="392" stopIfTrue="1" operator="notEqual">
      <formula>""</formula>
    </cfRule>
  </conditionalFormatting>
  <conditionalFormatting sqref="E110 G110:H110">
    <cfRule type="cellIs" dxfId="523" priority="387" stopIfTrue="1" operator="notEqual">
      <formula>""</formula>
    </cfRule>
  </conditionalFormatting>
  <conditionalFormatting sqref="E110">
    <cfRule type="cellIs" dxfId="522" priority="385" stopIfTrue="1" operator="notEqual">
      <formula>""</formula>
    </cfRule>
  </conditionalFormatting>
  <conditionalFormatting sqref="F111:F112">
    <cfRule type="cellIs" dxfId="521" priority="379" stopIfTrue="1" operator="notEqual">
      <formula>""</formula>
    </cfRule>
  </conditionalFormatting>
  <conditionalFormatting sqref="F112">
    <cfRule type="cellIs" dxfId="520" priority="362" stopIfTrue="1" operator="notEqual">
      <formula>""</formula>
    </cfRule>
  </conditionalFormatting>
  <conditionalFormatting sqref="E112 G112:H112">
    <cfRule type="cellIs" dxfId="519" priority="365" stopIfTrue="1" operator="notEqual">
      <formula>""</formula>
    </cfRule>
  </conditionalFormatting>
  <conditionalFormatting sqref="E113:E114 G113:H114">
    <cfRule type="cellIs" dxfId="518" priority="353" stopIfTrue="1" operator="notEqual">
      <formula>""</formula>
    </cfRule>
  </conditionalFormatting>
  <conditionalFormatting sqref="F112">
    <cfRule type="cellIs" dxfId="517" priority="363" stopIfTrue="1" operator="notEqual">
      <formula>""</formula>
    </cfRule>
  </conditionalFormatting>
  <conditionalFormatting sqref="E111:E112">
    <cfRule type="cellIs" dxfId="516" priority="372" stopIfTrue="1" operator="notEqual">
      <formula>""</formula>
    </cfRule>
  </conditionalFormatting>
  <conditionalFormatting sqref="F112">
    <cfRule type="cellIs" dxfId="515" priority="361" stopIfTrue="1" operator="notEqual">
      <formula>""</formula>
    </cfRule>
  </conditionalFormatting>
  <conditionalFormatting sqref="E111:E112 G111:H112">
    <cfRule type="cellIs" dxfId="514" priority="373" stopIfTrue="1" operator="notEqual">
      <formula>""</formula>
    </cfRule>
  </conditionalFormatting>
  <conditionalFormatting sqref="F111:F112">
    <cfRule type="cellIs" dxfId="513" priority="371" stopIfTrue="1" operator="notEqual">
      <formula>""</formula>
    </cfRule>
  </conditionalFormatting>
  <conditionalFormatting sqref="E112 G112:H112">
    <cfRule type="cellIs" dxfId="512" priority="366" stopIfTrue="1" operator="notEqual">
      <formula>""</formula>
    </cfRule>
  </conditionalFormatting>
  <conditionalFormatting sqref="E112">
    <cfRule type="cellIs" dxfId="511" priority="364" stopIfTrue="1" operator="notEqual">
      <formula>""</formula>
    </cfRule>
  </conditionalFormatting>
  <conditionalFormatting sqref="F113:F114">
    <cfRule type="cellIs" dxfId="510" priority="358" stopIfTrue="1" operator="notEqual">
      <formula>""</formula>
    </cfRule>
  </conditionalFormatting>
  <conditionalFormatting sqref="F114">
    <cfRule type="cellIs" dxfId="509" priority="341" stopIfTrue="1" operator="notEqual">
      <formula>""</formula>
    </cfRule>
  </conditionalFormatting>
  <conditionalFormatting sqref="E114 G114:H114">
    <cfRule type="cellIs" dxfId="508" priority="344" stopIfTrue="1" operator="notEqual">
      <formula>""</formula>
    </cfRule>
  </conditionalFormatting>
  <conditionalFormatting sqref="E115:E116 G115:H116">
    <cfRule type="cellIs" dxfId="507" priority="332" stopIfTrue="1" operator="notEqual">
      <formula>""</formula>
    </cfRule>
  </conditionalFormatting>
  <conditionalFormatting sqref="F114">
    <cfRule type="cellIs" dxfId="506" priority="342" stopIfTrue="1" operator="notEqual">
      <formula>""</formula>
    </cfRule>
  </conditionalFormatting>
  <conditionalFormatting sqref="E113:E114">
    <cfRule type="cellIs" dxfId="505" priority="351" stopIfTrue="1" operator="notEqual">
      <formula>""</formula>
    </cfRule>
  </conditionalFormatting>
  <conditionalFormatting sqref="F114">
    <cfRule type="cellIs" dxfId="504" priority="340" stopIfTrue="1" operator="notEqual">
      <formula>""</formula>
    </cfRule>
  </conditionalFormatting>
  <conditionalFormatting sqref="E113:E114 G113:H114">
    <cfRule type="cellIs" dxfId="503" priority="352" stopIfTrue="1" operator="notEqual">
      <formula>""</formula>
    </cfRule>
  </conditionalFormatting>
  <conditionalFormatting sqref="F113:F114">
    <cfRule type="cellIs" dxfId="502" priority="350" stopIfTrue="1" operator="notEqual">
      <formula>""</formula>
    </cfRule>
  </conditionalFormatting>
  <conditionalFormatting sqref="E114 G114:H114">
    <cfRule type="cellIs" dxfId="501" priority="345" stopIfTrue="1" operator="notEqual">
      <formula>""</formula>
    </cfRule>
  </conditionalFormatting>
  <conditionalFormatting sqref="E114">
    <cfRule type="cellIs" dxfId="500" priority="343" stopIfTrue="1" operator="notEqual">
      <formula>""</formula>
    </cfRule>
  </conditionalFormatting>
  <conditionalFormatting sqref="F115:F116">
    <cfRule type="cellIs" dxfId="499" priority="337" stopIfTrue="1" operator="notEqual">
      <formula>""</formula>
    </cfRule>
  </conditionalFormatting>
  <conditionalFormatting sqref="F116">
    <cfRule type="cellIs" dxfId="498" priority="320" stopIfTrue="1" operator="notEqual">
      <formula>""</formula>
    </cfRule>
  </conditionalFormatting>
  <conditionalFormatting sqref="E116 G116:H116">
    <cfRule type="cellIs" dxfId="497" priority="323" stopIfTrue="1" operator="notEqual">
      <formula>""</formula>
    </cfRule>
  </conditionalFormatting>
  <conditionalFormatting sqref="E117:E118 G117:H118">
    <cfRule type="cellIs" dxfId="496" priority="311" stopIfTrue="1" operator="notEqual">
      <formula>""</formula>
    </cfRule>
  </conditionalFormatting>
  <conditionalFormatting sqref="F116">
    <cfRule type="cellIs" dxfId="495" priority="321" stopIfTrue="1" operator="notEqual">
      <formula>""</formula>
    </cfRule>
  </conditionalFormatting>
  <conditionalFormatting sqref="E115:E116">
    <cfRule type="cellIs" dxfId="494" priority="330" stopIfTrue="1" operator="notEqual">
      <formula>""</formula>
    </cfRule>
  </conditionalFormatting>
  <conditionalFormatting sqref="F116">
    <cfRule type="cellIs" dxfId="493" priority="319" stopIfTrue="1" operator="notEqual">
      <formula>""</formula>
    </cfRule>
  </conditionalFormatting>
  <conditionalFormatting sqref="E115:E116 G115:H116">
    <cfRule type="cellIs" dxfId="492" priority="331" stopIfTrue="1" operator="notEqual">
      <formula>""</formula>
    </cfRule>
  </conditionalFormatting>
  <conditionalFormatting sqref="F115:F116">
    <cfRule type="cellIs" dxfId="491" priority="329" stopIfTrue="1" operator="notEqual">
      <formula>""</formula>
    </cfRule>
  </conditionalFormatting>
  <conditionalFormatting sqref="E116 G116:H116">
    <cfRule type="cellIs" dxfId="490" priority="324" stopIfTrue="1" operator="notEqual">
      <formula>""</formula>
    </cfRule>
  </conditionalFormatting>
  <conditionalFormatting sqref="E116">
    <cfRule type="cellIs" dxfId="489" priority="322" stopIfTrue="1" operator="notEqual">
      <formula>""</formula>
    </cfRule>
  </conditionalFormatting>
  <conditionalFormatting sqref="F117:F118">
    <cfRule type="cellIs" dxfId="488" priority="316" stopIfTrue="1" operator="notEqual">
      <formula>""</formula>
    </cfRule>
  </conditionalFormatting>
  <conditionalFormatting sqref="F118">
    <cfRule type="cellIs" dxfId="487" priority="299" stopIfTrue="1" operator="notEqual">
      <formula>""</formula>
    </cfRule>
  </conditionalFormatting>
  <conditionalFormatting sqref="E118 G118:H118">
    <cfRule type="cellIs" dxfId="486" priority="302" stopIfTrue="1" operator="notEqual">
      <formula>""</formula>
    </cfRule>
  </conditionalFormatting>
  <conditionalFormatting sqref="F118">
    <cfRule type="cellIs" dxfId="485" priority="300" stopIfTrue="1" operator="notEqual">
      <formula>""</formula>
    </cfRule>
  </conditionalFormatting>
  <conditionalFormatting sqref="E117:E118">
    <cfRule type="cellIs" dxfId="484" priority="309" stopIfTrue="1" operator="notEqual">
      <formula>""</formula>
    </cfRule>
  </conditionalFormatting>
  <conditionalFormatting sqref="F118">
    <cfRule type="cellIs" dxfId="483" priority="298" stopIfTrue="1" operator="notEqual">
      <formula>""</formula>
    </cfRule>
  </conditionalFormatting>
  <conditionalFormatting sqref="E117:E118 G117:H118">
    <cfRule type="cellIs" dxfId="482" priority="310" stopIfTrue="1" operator="notEqual">
      <formula>""</formula>
    </cfRule>
  </conditionalFormatting>
  <conditionalFormatting sqref="F117:F118">
    <cfRule type="cellIs" dxfId="481" priority="308" stopIfTrue="1" operator="notEqual">
      <formula>""</formula>
    </cfRule>
  </conditionalFormatting>
  <conditionalFormatting sqref="E118 G118:H118">
    <cfRule type="cellIs" dxfId="480" priority="303" stopIfTrue="1" operator="notEqual">
      <formula>""</formula>
    </cfRule>
  </conditionalFormatting>
  <conditionalFormatting sqref="E118">
    <cfRule type="cellIs" dxfId="479" priority="301" stopIfTrue="1" operator="notEqual">
      <formula>""</formula>
    </cfRule>
  </conditionalFormatting>
  <conditionalFormatting sqref="Y133:AA133">
    <cfRule type="cellIs" dxfId="478" priority="279" stopIfTrue="1" operator="notEqual">
      <formula>""</formula>
    </cfRule>
  </conditionalFormatting>
  <conditionalFormatting sqref="C120:C131">
    <cfRule type="cellIs" dxfId="477" priority="273" stopIfTrue="1" operator="notEqual">
      <formula>""</formula>
    </cfRule>
  </conditionalFormatting>
  <conditionalFormatting sqref="C120:C132">
    <cfRule type="cellIs" dxfId="476" priority="272" stopIfTrue="1" operator="notEqual">
      <formula>""</formula>
    </cfRule>
  </conditionalFormatting>
  <conditionalFormatting sqref="D132">
    <cfRule type="cellIs" dxfId="475" priority="271" stopIfTrue="1" operator="equal">
      <formula>"Total"</formula>
    </cfRule>
  </conditionalFormatting>
  <conditionalFormatting sqref="B132">
    <cfRule type="cellIs" dxfId="474" priority="253" stopIfTrue="1" operator="notEqual">
      <formula>""</formula>
    </cfRule>
  </conditionalFormatting>
  <conditionalFormatting sqref="C83">
    <cfRule type="cellIs" dxfId="473" priority="63" stopIfTrue="1" operator="notEqual">
      <formula>""</formula>
    </cfRule>
  </conditionalFormatting>
  <conditionalFormatting sqref="D9">
    <cfRule type="cellIs" dxfId="472" priority="232" stopIfTrue="1" operator="equal">
      <formula>"Total"</formula>
    </cfRule>
  </conditionalFormatting>
  <conditionalFormatting sqref="D9">
    <cfRule type="cellIs" dxfId="471" priority="231" stopIfTrue="1" operator="equal">
      <formula>"Total"</formula>
    </cfRule>
  </conditionalFormatting>
  <conditionalFormatting sqref="G126:G131">
    <cfRule type="cellIs" dxfId="470" priority="211" stopIfTrue="1" operator="notEqual">
      <formula>""</formula>
    </cfRule>
  </conditionalFormatting>
  <conditionalFormatting sqref="G125:H125 H126:H131">
    <cfRule type="cellIs" dxfId="469" priority="212" stopIfTrue="1" operator="notEqual">
      <formula>""</formula>
    </cfRule>
  </conditionalFormatting>
  <conditionalFormatting sqref="G121:H121">
    <cfRule type="cellIs" dxfId="468" priority="216" stopIfTrue="1" operator="notEqual">
      <formula>""</formula>
    </cfRule>
  </conditionalFormatting>
  <conditionalFormatting sqref="G120:H120">
    <cfRule type="cellIs" dxfId="467" priority="218" stopIfTrue="1" operator="notEqual">
      <formula>""</formula>
    </cfRule>
  </conditionalFormatting>
  <conditionalFormatting sqref="G120:H120">
    <cfRule type="cellIs" dxfId="466" priority="219" stopIfTrue="1" operator="notEqual">
      <formula>""</formula>
    </cfRule>
  </conditionalFormatting>
  <conditionalFormatting sqref="G121:H121">
    <cfRule type="cellIs" dxfId="465" priority="217" stopIfTrue="1" operator="notEqual">
      <formula>""</formula>
    </cfRule>
  </conditionalFormatting>
  <conditionalFormatting sqref="G122:H124">
    <cfRule type="cellIs" dxfId="464" priority="214" stopIfTrue="1" operator="notEqual">
      <formula>""</formula>
    </cfRule>
  </conditionalFormatting>
  <conditionalFormatting sqref="G122:H124">
    <cfRule type="cellIs" dxfId="463" priority="215" stopIfTrue="1" operator="notEqual">
      <formula>""</formula>
    </cfRule>
  </conditionalFormatting>
  <conditionalFormatting sqref="G126:G131">
    <cfRule type="cellIs" dxfId="462" priority="210" stopIfTrue="1" operator="notEqual">
      <formula>""</formula>
    </cfRule>
  </conditionalFormatting>
  <conditionalFormatting sqref="G125:H125 H126:H131">
    <cfRule type="cellIs" dxfId="461" priority="213" stopIfTrue="1" operator="notEqual">
      <formula>""</formula>
    </cfRule>
  </conditionalFormatting>
  <conditionalFormatting sqref="F120">
    <cfRule type="cellIs" dxfId="460" priority="209" stopIfTrue="1" operator="notEqual">
      <formula>""</formula>
    </cfRule>
  </conditionalFormatting>
  <conditionalFormatting sqref="F121:F131">
    <cfRule type="cellIs" dxfId="459" priority="208" stopIfTrue="1" operator="notEqual">
      <formula>""</formula>
    </cfRule>
  </conditionalFormatting>
  <conditionalFormatting sqref="F121:F131">
    <cfRule type="cellIs" dxfId="458" priority="207" stopIfTrue="1" operator="notEqual">
      <formula>""</formula>
    </cfRule>
  </conditionalFormatting>
  <conditionalFormatting sqref="D120">
    <cfRule type="cellIs" dxfId="457" priority="196" stopIfTrue="1" operator="notEqual">
      <formula>""</formula>
    </cfRule>
  </conditionalFormatting>
  <conditionalFormatting sqref="D120">
    <cfRule type="cellIs" dxfId="456" priority="198" stopIfTrue="1" operator="notEqual">
      <formula>""</formula>
    </cfRule>
  </conditionalFormatting>
  <conditionalFormatting sqref="D120">
    <cfRule type="cellIs" dxfId="455" priority="197" stopIfTrue="1" operator="notEqual">
      <formula>""</formula>
    </cfRule>
  </conditionalFormatting>
  <conditionalFormatting sqref="E121">
    <cfRule type="cellIs" dxfId="454" priority="192" stopIfTrue="1" operator="notEqual">
      <formula>""</formula>
    </cfRule>
  </conditionalFormatting>
  <conditionalFormatting sqref="E121">
    <cfRule type="cellIs" dxfId="453" priority="190" stopIfTrue="1" operator="notEqual">
      <formula>""</formula>
    </cfRule>
  </conditionalFormatting>
  <conditionalFormatting sqref="E121">
    <cfRule type="cellIs" dxfId="452" priority="191" stopIfTrue="1" operator="notEqual">
      <formula>""</formula>
    </cfRule>
  </conditionalFormatting>
  <conditionalFormatting sqref="E122:E123">
    <cfRule type="cellIs" dxfId="451" priority="186" stopIfTrue="1" operator="notEqual">
      <formula>""</formula>
    </cfRule>
  </conditionalFormatting>
  <conditionalFormatting sqref="E122:E123">
    <cfRule type="cellIs" dxfId="450" priority="184" stopIfTrue="1" operator="notEqual">
      <formula>""</formula>
    </cfRule>
  </conditionalFormatting>
  <conditionalFormatting sqref="E122:E123">
    <cfRule type="cellIs" dxfId="449" priority="185" stopIfTrue="1" operator="notEqual">
      <formula>""</formula>
    </cfRule>
  </conditionalFormatting>
  <conditionalFormatting sqref="E124">
    <cfRule type="cellIs" dxfId="448" priority="183" stopIfTrue="1" operator="notEqual">
      <formula>""</formula>
    </cfRule>
  </conditionalFormatting>
  <conditionalFormatting sqref="E124">
    <cfRule type="cellIs" dxfId="447" priority="181" stopIfTrue="1" operator="notEqual">
      <formula>""</formula>
    </cfRule>
  </conditionalFormatting>
  <conditionalFormatting sqref="E124">
    <cfRule type="cellIs" dxfId="446" priority="182" stopIfTrue="1" operator="notEqual">
      <formula>""</formula>
    </cfRule>
  </conditionalFormatting>
  <conditionalFormatting sqref="E125:E131">
    <cfRule type="cellIs" dxfId="445" priority="180" stopIfTrue="1" operator="notEqual">
      <formula>""</formula>
    </cfRule>
  </conditionalFormatting>
  <conditionalFormatting sqref="E125:E131">
    <cfRule type="cellIs" dxfId="444" priority="178" stopIfTrue="1" operator="notEqual">
      <formula>""</formula>
    </cfRule>
  </conditionalFormatting>
  <conditionalFormatting sqref="E125:E131">
    <cfRule type="cellIs" dxfId="443" priority="179" stopIfTrue="1" operator="notEqual">
      <formula>""</formula>
    </cfRule>
  </conditionalFormatting>
  <conditionalFormatting sqref="C107:C108">
    <cfRule type="cellIs" dxfId="442" priority="8" stopIfTrue="1" operator="notEqual">
      <formula>""</formula>
    </cfRule>
  </conditionalFormatting>
  <conditionalFormatting sqref="C108:C117">
    <cfRule type="cellIs" dxfId="441" priority="6" stopIfTrue="1" operator="notEqual">
      <formula>""</formula>
    </cfRule>
  </conditionalFormatting>
  <conditionalFormatting sqref="C11:C94 C106">
    <cfRule type="cellIs" dxfId="440" priority="169" stopIfTrue="1" operator="notEqual">
      <formula>""</formula>
    </cfRule>
  </conditionalFormatting>
  <conditionalFormatting sqref="C22">
    <cfRule type="cellIs" dxfId="439" priority="168" stopIfTrue="1" operator="notEqual">
      <formula>""</formula>
    </cfRule>
  </conditionalFormatting>
  <conditionalFormatting sqref="C13:C24">
    <cfRule type="cellIs" dxfId="438" priority="167" stopIfTrue="1" operator="notEqual">
      <formula>""</formula>
    </cfRule>
  </conditionalFormatting>
  <conditionalFormatting sqref="C84:C94 C106">
    <cfRule type="cellIs" dxfId="437" priority="166" stopIfTrue="1" operator="notEqual">
      <formula>""</formula>
    </cfRule>
  </conditionalFormatting>
  <conditionalFormatting sqref="C83">
    <cfRule type="cellIs" dxfId="436" priority="165" stopIfTrue="1" operator="notEqual">
      <formula>""</formula>
    </cfRule>
  </conditionalFormatting>
  <conditionalFormatting sqref="C83">
    <cfRule type="cellIs" dxfId="435" priority="164" stopIfTrue="1" operator="notEqual">
      <formula>""</formula>
    </cfRule>
  </conditionalFormatting>
  <conditionalFormatting sqref="C84:C93">
    <cfRule type="cellIs" dxfId="434" priority="160" stopIfTrue="1" operator="notEqual">
      <formula>""</formula>
    </cfRule>
  </conditionalFormatting>
  <conditionalFormatting sqref="C11:C22">
    <cfRule type="cellIs" dxfId="433" priority="163" stopIfTrue="1" operator="notEqual">
      <formula>""</formula>
    </cfRule>
  </conditionalFormatting>
  <conditionalFormatting sqref="C72:C82">
    <cfRule type="cellIs" dxfId="432" priority="162" stopIfTrue="1" operator="notEqual">
      <formula>""</formula>
    </cfRule>
  </conditionalFormatting>
  <conditionalFormatting sqref="C84:C93">
    <cfRule type="cellIs" dxfId="431" priority="161" stopIfTrue="1" operator="notEqual">
      <formula>""</formula>
    </cfRule>
  </conditionalFormatting>
  <conditionalFormatting sqref="C83">
    <cfRule type="cellIs" dxfId="430" priority="159" stopIfTrue="1" operator="notEqual">
      <formula>""</formula>
    </cfRule>
  </conditionalFormatting>
  <conditionalFormatting sqref="C83">
    <cfRule type="cellIs" dxfId="429" priority="158" stopIfTrue="1" operator="notEqual">
      <formula>""</formula>
    </cfRule>
  </conditionalFormatting>
  <conditionalFormatting sqref="C72:C82">
    <cfRule type="cellIs" dxfId="428" priority="157" stopIfTrue="1" operator="notEqual">
      <formula>""</formula>
    </cfRule>
  </conditionalFormatting>
  <conditionalFormatting sqref="C71">
    <cfRule type="cellIs" dxfId="427" priority="156" stopIfTrue="1" operator="notEqual">
      <formula>""</formula>
    </cfRule>
  </conditionalFormatting>
  <conditionalFormatting sqref="C71">
    <cfRule type="cellIs" dxfId="426" priority="155" stopIfTrue="1" operator="notEqual">
      <formula>""</formula>
    </cfRule>
  </conditionalFormatting>
  <conditionalFormatting sqref="C72:C81">
    <cfRule type="cellIs" dxfId="425" priority="152" stopIfTrue="1" operator="notEqual">
      <formula>""</formula>
    </cfRule>
  </conditionalFormatting>
  <conditionalFormatting sqref="C60:C70">
    <cfRule type="cellIs" dxfId="424" priority="154" stopIfTrue="1" operator="notEqual">
      <formula>""</formula>
    </cfRule>
  </conditionalFormatting>
  <conditionalFormatting sqref="C72:C81">
    <cfRule type="cellIs" dxfId="423" priority="153" stopIfTrue="1" operator="notEqual">
      <formula>""</formula>
    </cfRule>
  </conditionalFormatting>
  <conditionalFormatting sqref="C84:C93">
    <cfRule type="cellIs" dxfId="422" priority="151" stopIfTrue="1" operator="notEqual">
      <formula>""</formula>
    </cfRule>
  </conditionalFormatting>
  <conditionalFormatting sqref="C84:C93">
    <cfRule type="cellIs" dxfId="421" priority="150" stopIfTrue="1" operator="notEqual">
      <formula>""</formula>
    </cfRule>
  </conditionalFormatting>
  <conditionalFormatting sqref="C83:C93">
    <cfRule type="cellIs" dxfId="420" priority="149" stopIfTrue="1" operator="notEqual">
      <formula>""</formula>
    </cfRule>
  </conditionalFormatting>
  <conditionalFormatting sqref="C83:C93">
    <cfRule type="cellIs" dxfId="419" priority="148" stopIfTrue="1" operator="notEqual">
      <formula>""</formula>
    </cfRule>
  </conditionalFormatting>
  <conditionalFormatting sqref="C11:C12 C14 C16 C18 C20">
    <cfRule type="cellIs" dxfId="418" priority="147" stopIfTrue="1" operator="notEqual">
      <formula>""</formula>
    </cfRule>
  </conditionalFormatting>
  <conditionalFormatting sqref="C72:C82">
    <cfRule type="cellIs" dxfId="417" priority="146" stopIfTrue="1" operator="notEqual">
      <formula>""</formula>
    </cfRule>
  </conditionalFormatting>
  <conditionalFormatting sqref="C71">
    <cfRule type="cellIs" dxfId="416" priority="145" stopIfTrue="1" operator="notEqual">
      <formula>""</formula>
    </cfRule>
  </conditionalFormatting>
  <conditionalFormatting sqref="C71">
    <cfRule type="cellIs" dxfId="415" priority="144" stopIfTrue="1" operator="notEqual">
      <formula>""</formula>
    </cfRule>
  </conditionalFormatting>
  <conditionalFormatting sqref="C72:C81">
    <cfRule type="cellIs" dxfId="414" priority="141" stopIfTrue="1" operator="notEqual">
      <formula>""</formula>
    </cfRule>
  </conditionalFormatting>
  <conditionalFormatting sqref="C60:C70">
    <cfRule type="cellIs" dxfId="413" priority="143" stopIfTrue="1" operator="notEqual">
      <formula>""</formula>
    </cfRule>
  </conditionalFormatting>
  <conditionalFormatting sqref="C72:C81">
    <cfRule type="cellIs" dxfId="412" priority="142" stopIfTrue="1" operator="notEqual">
      <formula>""</formula>
    </cfRule>
  </conditionalFormatting>
  <conditionalFormatting sqref="C71">
    <cfRule type="cellIs" dxfId="411" priority="140" stopIfTrue="1" operator="notEqual">
      <formula>""</formula>
    </cfRule>
  </conditionalFormatting>
  <conditionalFormatting sqref="C71">
    <cfRule type="cellIs" dxfId="410" priority="139" stopIfTrue="1" operator="notEqual">
      <formula>""</formula>
    </cfRule>
  </conditionalFormatting>
  <conditionalFormatting sqref="C60:C70">
    <cfRule type="cellIs" dxfId="409" priority="138" stopIfTrue="1" operator="notEqual">
      <formula>""</formula>
    </cfRule>
  </conditionalFormatting>
  <conditionalFormatting sqref="C59">
    <cfRule type="cellIs" dxfId="408" priority="137" stopIfTrue="1" operator="notEqual">
      <formula>""</formula>
    </cfRule>
  </conditionalFormatting>
  <conditionalFormatting sqref="C59">
    <cfRule type="cellIs" dxfId="407" priority="136" stopIfTrue="1" operator="notEqual">
      <formula>""</formula>
    </cfRule>
  </conditionalFormatting>
  <conditionalFormatting sqref="C60:C69">
    <cfRule type="cellIs" dxfId="406" priority="133" stopIfTrue="1" operator="notEqual">
      <formula>""</formula>
    </cfRule>
  </conditionalFormatting>
  <conditionalFormatting sqref="C48:C58">
    <cfRule type="cellIs" dxfId="405" priority="135" stopIfTrue="1" operator="notEqual">
      <formula>""</formula>
    </cfRule>
  </conditionalFormatting>
  <conditionalFormatting sqref="C60:C69">
    <cfRule type="cellIs" dxfId="404" priority="134" stopIfTrue="1" operator="notEqual">
      <formula>""</formula>
    </cfRule>
  </conditionalFormatting>
  <conditionalFormatting sqref="C72:C81">
    <cfRule type="cellIs" dxfId="403" priority="132" stopIfTrue="1" operator="notEqual">
      <formula>""</formula>
    </cfRule>
  </conditionalFormatting>
  <conditionalFormatting sqref="C72:C81">
    <cfRule type="cellIs" dxfId="402" priority="131" stopIfTrue="1" operator="notEqual">
      <formula>""</formula>
    </cfRule>
  </conditionalFormatting>
  <conditionalFormatting sqref="B11:B94 B106">
    <cfRule type="cellIs" dxfId="401" priority="130" stopIfTrue="1" operator="notEqual">
      <formula>""</formula>
    </cfRule>
  </conditionalFormatting>
  <conditionalFormatting sqref="C83:C93">
    <cfRule type="cellIs" dxfId="400" priority="129" stopIfTrue="1" operator="notEqual">
      <formula>""</formula>
    </cfRule>
  </conditionalFormatting>
  <conditionalFormatting sqref="C83:C93">
    <cfRule type="cellIs" dxfId="399" priority="128" stopIfTrue="1" operator="notEqual">
      <formula>""</formula>
    </cfRule>
  </conditionalFormatting>
  <conditionalFormatting sqref="C11:C12 C14 C16 C18 C20">
    <cfRule type="cellIs" dxfId="398" priority="127" stopIfTrue="1" operator="notEqual">
      <formula>""</formula>
    </cfRule>
  </conditionalFormatting>
  <conditionalFormatting sqref="C72:C82">
    <cfRule type="cellIs" dxfId="397" priority="126" stopIfTrue="1" operator="notEqual">
      <formula>""</formula>
    </cfRule>
  </conditionalFormatting>
  <conditionalFormatting sqref="C71">
    <cfRule type="cellIs" dxfId="396" priority="125" stopIfTrue="1" operator="notEqual">
      <formula>""</formula>
    </cfRule>
  </conditionalFormatting>
  <conditionalFormatting sqref="C71">
    <cfRule type="cellIs" dxfId="395" priority="124" stopIfTrue="1" operator="notEqual">
      <formula>""</formula>
    </cfRule>
  </conditionalFormatting>
  <conditionalFormatting sqref="C72:C81">
    <cfRule type="cellIs" dxfId="394" priority="121" stopIfTrue="1" operator="notEqual">
      <formula>""</formula>
    </cfRule>
  </conditionalFormatting>
  <conditionalFormatting sqref="C60:C70">
    <cfRule type="cellIs" dxfId="393" priority="123" stopIfTrue="1" operator="notEqual">
      <formula>""</formula>
    </cfRule>
  </conditionalFormatting>
  <conditionalFormatting sqref="C72:C81">
    <cfRule type="cellIs" dxfId="392" priority="122" stopIfTrue="1" operator="notEqual">
      <formula>""</formula>
    </cfRule>
  </conditionalFormatting>
  <conditionalFormatting sqref="C71">
    <cfRule type="cellIs" dxfId="391" priority="120" stopIfTrue="1" operator="notEqual">
      <formula>""</formula>
    </cfRule>
  </conditionalFormatting>
  <conditionalFormatting sqref="C71">
    <cfRule type="cellIs" dxfId="390" priority="119" stopIfTrue="1" operator="notEqual">
      <formula>""</formula>
    </cfRule>
  </conditionalFormatting>
  <conditionalFormatting sqref="C60:C70">
    <cfRule type="cellIs" dxfId="389" priority="118" stopIfTrue="1" operator="notEqual">
      <formula>""</formula>
    </cfRule>
  </conditionalFormatting>
  <conditionalFormatting sqref="C59">
    <cfRule type="cellIs" dxfId="388" priority="117" stopIfTrue="1" operator="notEqual">
      <formula>""</formula>
    </cfRule>
  </conditionalFormatting>
  <conditionalFormatting sqref="C59">
    <cfRule type="cellIs" dxfId="387" priority="116" stopIfTrue="1" operator="notEqual">
      <formula>""</formula>
    </cfRule>
  </conditionalFormatting>
  <conditionalFormatting sqref="C60:C69">
    <cfRule type="cellIs" dxfId="386" priority="113" stopIfTrue="1" operator="notEqual">
      <formula>""</formula>
    </cfRule>
  </conditionalFormatting>
  <conditionalFormatting sqref="C48:C58">
    <cfRule type="cellIs" dxfId="385" priority="115" stopIfTrue="1" operator="notEqual">
      <formula>""</formula>
    </cfRule>
  </conditionalFormatting>
  <conditionalFormatting sqref="C60:C69">
    <cfRule type="cellIs" dxfId="384" priority="114" stopIfTrue="1" operator="notEqual">
      <formula>""</formula>
    </cfRule>
  </conditionalFormatting>
  <conditionalFormatting sqref="C72:C81">
    <cfRule type="cellIs" dxfId="383" priority="112" stopIfTrue="1" operator="notEqual">
      <formula>""</formula>
    </cfRule>
  </conditionalFormatting>
  <conditionalFormatting sqref="C72:C81">
    <cfRule type="cellIs" dxfId="382" priority="111" stopIfTrue="1" operator="notEqual">
      <formula>""</formula>
    </cfRule>
  </conditionalFormatting>
  <conditionalFormatting sqref="C71:C81">
    <cfRule type="cellIs" dxfId="381" priority="110" stopIfTrue="1" operator="notEqual">
      <formula>""</formula>
    </cfRule>
  </conditionalFormatting>
  <conditionalFormatting sqref="C71:C81">
    <cfRule type="cellIs" dxfId="380" priority="109" stopIfTrue="1" operator="notEqual">
      <formula>""</formula>
    </cfRule>
  </conditionalFormatting>
  <conditionalFormatting sqref="C60:C70">
    <cfRule type="cellIs" dxfId="379" priority="108" stopIfTrue="1" operator="notEqual">
      <formula>""</formula>
    </cfRule>
  </conditionalFormatting>
  <conditionalFormatting sqref="C59">
    <cfRule type="cellIs" dxfId="378" priority="107" stopIfTrue="1" operator="notEqual">
      <formula>""</formula>
    </cfRule>
  </conditionalFormatting>
  <conditionalFormatting sqref="C59">
    <cfRule type="cellIs" dxfId="377" priority="106" stopIfTrue="1" operator="notEqual">
      <formula>""</formula>
    </cfRule>
  </conditionalFormatting>
  <conditionalFormatting sqref="C60:C69">
    <cfRule type="cellIs" dxfId="376" priority="103" stopIfTrue="1" operator="notEqual">
      <formula>""</formula>
    </cfRule>
  </conditionalFormatting>
  <conditionalFormatting sqref="C48:C58">
    <cfRule type="cellIs" dxfId="375" priority="105" stopIfTrue="1" operator="notEqual">
      <formula>""</formula>
    </cfRule>
  </conditionalFormatting>
  <conditionalFormatting sqref="C60:C69">
    <cfRule type="cellIs" dxfId="374" priority="104" stopIfTrue="1" operator="notEqual">
      <formula>""</formula>
    </cfRule>
  </conditionalFormatting>
  <conditionalFormatting sqref="C59">
    <cfRule type="cellIs" dxfId="373" priority="102" stopIfTrue="1" operator="notEqual">
      <formula>""</formula>
    </cfRule>
  </conditionalFormatting>
  <conditionalFormatting sqref="C59">
    <cfRule type="cellIs" dxfId="372" priority="101" stopIfTrue="1" operator="notEqual">
      <formula>""</formula>
    </cfRule>
  </conditionalFormatting>
  <conditionalFormatting sqref="C48:C58">
    <cfRule type="cellIs" dxfId="371" priority="100" stopIfTrue="1" operator="notEqual">
      <formula>""</formula>
    </cfRule>
  </conditionalFormatting>
  <conditionalFormatting sqref="C47">
    <cfRule type="cellIs" dxfId="370" priority="99" stopIfTrue="1" operator="notEqual">
      <formula>""</formula>
    </cfRule>
  </conditionalFormatting>
  <conditionalFormatting sqref="C47">
    <cfRule type="cellIs" dxfId="369" priority="98" stopIfTrue="1" operator="notEqual">
      <formula>""</formula>
    </cfRule>
  </conditionalFormatting>
  <conditionalFormatting sqref="C48:C57">
    <cfRule type="cellIs" dxfId="368" priority="95" stopIfTrue="1" operator="notEqual">
      <formula>""</formula>
    </cfRule>
  </conditionalFormatting>
  <conditionalFormatting sqref="C36:C46">
    <cfRule type="cellIs" dxfId="367" priority="97" stopIfTrue="1" operator="notEqual">
      <formula>""</formula>
    </cfRule>
  </conditionalFormatting>
  <conditionalFormatting sqref="C48:C57">
    <cfRule type="cellIs" dxfId="366" priority="96" stopIfTrue="1" operator="notEqual">
      <formula>""</formula>
    </cfRule>
  </conditionalFormatting>
  <conditionalFormatting sqref="C60:C69">
    <cfRule type="cellIs" dxfId="365" priority="94" stopIfTrue="1" operator="notEqual">
      <formula>""</formula>
    </cfRule>
  </conditionalFormatting>
  <conditionalFormatting sqref="C60:C69">
    <cfRule type="cellIs" dxfId="364" priority="93" stopIfTrue="1" operator="notEqual">
      <formula>""</formula>
    </cfRule>
  </conditionalFormatting>
  <conditionalFormatting sqref="C84:C94 C106">
    <cfRule type="cellIs" dxfId="363" priority="92" stopIfTrue="1" operator="notEqual">
      <formula>""</formula>
    </cfRule>
  </conditionalFormatting>
  <conditionalFormatting sqref="C84:C94 C106">
    <cfRule type="cellIs" dxfId="362" priority="91" stopIfTrue="1" operator="notEqual">
      <formula>""</formula>
    </cfRule>
  </conditionalFormatting>
  <conditionalFormatting sqref="C83">
    <cfRule type="cellIs" dxfId="361" priority="90" stopIfTrue="1" operator="notEqual">
      <formula>""</formula>
    </cfRule>
  </conditionalFormatting>
  <conditionalFormatting sqref="C83">
    <cfRule type="cellIs" dxfId="360" priority="89" stopIfTrue="1" operator="notEqual">
      <formula>""</formula>
    </cfRule>
  </conditionalFormatting>
  <conditionalFormatting sqref="C84:C93">
    <cfRule type="cellIs" dxfId="359" priority="86" stopIfTrue="1" operator="notEqual">
      <formula>""</formula>
    </cfRule>
  </conditionalFormatting>
  <conditionalFormatting sqref="C72:C82">
    <cfRule type="cellIs" dxfId="358" priority="88" stopIfTrue="1" operator="notEqual">
      <formula>""</formula>
    </cfRule>
  </conditionalFormatting>
  <conditionalFormatting sqref="C84:C93">
    <cfRule type="cellIs" dxfId="357" priority="87" stopIfTrue="1" operator="notEqual">
      <formula>""</formula>
    </cfRule>
  </conditionalFormatting>
  <conditionalFormatting sqref="C84:C94 C106">
    <cfRule type="cellIs" dxfId="356" priority="85" stopIfTrue="1" operator="notEqual">
      <formula>""</formula>
    </cfRule>
  </conditionalFormatting>
  <conditionalFormatting sqref="C83">
    <cfRule type="cellIs" dxfId="355" priority="84" stopIfTrue="1" operator="notEqual">
      <formula>""</formula>
    </cfRule>
  </conditionalFormatting>
  <conditionalFormatting sqref="C83">
    <cfRule type="cellIs" dxfId="354" priority="83" stopIfTrue="1" operator="notEqual">
      <formula>""</formula>
    </cfRule>
  </conditionalFormatting>
  <conditionalFormatting sqref="C84:C93">
    <cfRule type="cellIs" dxfId="353" priority="80" stopIfTrue="1" operator="notEqual">
      <formula>""</formula>
    </cfRule>
  </conditionalFormatting>
  <conditionalFormatting sqref="C72:C82">
    <cfRule type="cellIs" dxfId="352" priority="82" stopIfTrue="1" operator="notEqual">
      <formula>""</formula>
    </cfRule>
  </conditionalFormatting>
  <conditionalFormatting sqref="C84:C93">
    <cfRule type="cellIs" dxfId="351" priority="81" stopIfTrue="1" operator="notEqual">
      <formula>""</formula>
    </cfRule>
  </conditionalFormatting>
  <conditionalFormatting sqref="C83">
    <cfRule type="cellIs" dxfId="350" priority="79" stopIfTrue="1" operator="notEqual">
      <formula>""</formula>
    </cfRule>
  </conditionalFormatting>
  <conditionalFormatting sqref="C83">
    <cfRule type="cellIs" dxfId="349" priority="78" stopIfTrue="1" operator="notEqual">
      <formula>""</formula>
    </cfRule>
  </conditionalFormatting>
  <conditionalFormatting sqref="C72:C82">
    <cfRule type="cellIs" dxfId="348" priority="77" stopIfTrue="1" operator="notEqual">
      <formula>""</formula>
    </cfRule>
  </conditionalFormatting>
  <conditionalFormatting sqref="C71">
    <cfRule type="cellIs" dxfId="347" priority="76" stopIfTrue="1" operator="notEqual">
      <formula>""</formula>
    </cfRule>
  </conditionalFormatting>
  <conditionalFormatting sqref="C71">
    <cfRule type="cellIs" dxfId="346" priority="75" stopIfTrue="1" operator="notEqual">
      <formula>""</formula>
    </cfRule>
  </conditionalFormatting>
  <conditionalFormatting sqref="C72:C81">
    <cfRule type="cellIs" dxfId="345" priority="72" stopIfTrue="1" operator="notEqual">
      <formula>""</formula>
    </cfRule>
  </conditionalFormatting>
  <conditionalFormatting sqref="C60:C70">
    <cfRule type="cellIs" dxfId="344" priority="74" stopIfTrue="1" operator="notEqual">
      <formula>""</formula>
    </cfRule>
  </conditionalFormatting>
  <conditionalFormatting sqref="C72:C81">
    <cfRule type="cellIs" dxfId="343" priority="73" stopIfTrue="1" operator="notEqual">
      <formula>""</formula>
    </cfRule>
  </conditionalFormatting>
  <conditionalFormatting sqref="C84:C93">
    <cfRule type="cellIs" dxfId="342" priority="71" stopIfTrue="1" operator="notEqual">
      <formula>""</formula>
    </cfRule>
  </conditionalFormatting>
  <conditionalFormatting sqref="C84:C93">
    <cfRule type="cellIs" dxfId="341" priority="70" stopIfTrue="1" operator="notEqual">
      <formula>""</formula>
    </cfRule>
  </conditionalFormatting>
  <conditionalFormatting sqref="C84:C94 C106">
    <cfRule type="cellIs" dxfId="340" priority="69" stopIfTrue="1" operator="notEqual">
      <formula>""</formula>
    </cfRule>
  </conditionalFormatting>
  <conditionalFormatting sqref="C83">
    <cfRule type="cellIs" dxfId="339" priority="68" stopIfTrue="1" operator="notEqual">
      <formula>""</formula>
    </cfRule>
  </conditionalFormatting>
  <conditionalFormatting sqref="C83">
    <cfRule type="cellIs" dxfId="338" priority="67" stopIfTrue="1" operator="notEqual">
      <formula>""</formula>
    </cfRule>
  </conditionalFormatting>
  <conditionalFormatting sqref="C84:C93">
    <cfRule type="cellIs" dxfId="337" priority="64" stopIfTrue="1" operator="notEqual">
      <formula>""</formula>
    </cfRule>
  </conditionalFormatting>
  <conditionalFormatting sqref="C72:C82">
    <cfRule type="cellIs" dxfId="336" priority="66" stopIfTrue="1" operator="notEqual">
      <formula>""</formula>
    </cfRule>
  </conditionalFormatting>
  <conditionalFormatting sqref="C84:C93">
    <cfRule type="cellIs" dxfId="335" priority="65" stopIfTrue="1" operator="notEqual">
      <formula>""</formula>
    </cfRule>
  </conditionalFormatting>
  <conditionalFormatting sqref="C83">
    <cfRule type="cellIs" dxfId="334" priority="62" stopIfTrue="1" operator="notEqual">
      <formula>""</formula>
    </cfRule>
  </conditionalFormatting>
  <conditionalFormatting sqref="C72:C82">
    <cfRule type="cellIs" dxfId="333" priority="61" stopIfTrue="1" operator="notEqual">
      <formula>""</formula>
    </cfRule>
  </conditionalFormatting>
  <conditionalFormatting sqref="C71">
    <cfRule type="cellIs" dxfId="332" priority="60" stopIfTrue="1" operator="notEqual">
      <formula>""</formula>
    </cfRule>
  </conditionalFormatting>
  <conditionalFormatting sqref="C71">
    <cfRule type="cellIs" dxfId="331" priority="59" stopIfTrue="1" operator="notEqual">
      <formula>""</formula>
    </cfRule>
  </conditionalFormatting>
  <conditionalFormatting sqref="C72:C81">
    <cfRule type="cellIs" dxfId="330" priority="56" stopIfTrue="1" operator="notEqual">
      <formula>""</formula>
    </cfRule>
  </conditionalFormatting>
  <conditionalFormatting sqref="C60:C70">
    <cfRule type="cellIs" dxfId="329" priority="58" stopIfTrue="1" operator="notEqual">
      <formula>""</formula>
    </cfRule>
  </conditionalFormatting>
  <conditionalFormatting sqref="C72:C81">
    <cfRule type="cellIs" dxfId="328" priority="57" stopIfTrue="1" operator="notEqual">
      <formula>""</formula>
    </cfRule>
  </conditionalFormatting>
  <conditionalFormatting sqref="C84:C93">
    <cfRule type="cellIs" dxfId="327" priority="55" stopIfTrue="1" operator="notEqual">
      <formula>""</formula>
    </cfRule>
  </conditionalFormatting>
  <conditionalFormatting sqref="C84:C93">
    <cfRule type="cellIs" dxfId="326" priority="54" stopIfTrue="1" operator="notEqual">
      <formula>""</formula>
    </cfRule>
  </conditionalFormatting>
  <conditionalFormatting sqref="C83:C93">
    <cfRule type="cellIs" dxfId="325" priority="53" stopIfTrue="1" operator="notEqual">
      <formula>""</formula>
    </cfRule>
  </conditionalFormatting>
  <conditionalFormatting sqref="C83:C93">
    <cfRule type="cellIs" dxfId="324" priority="52" stopIfTrue="1" operator="notEqual">
      <formula>""</formula>
    </cfRule>
  </conditionalFormatting>
  <conditionalFormatting sqref="C72:C82">
    <cfRule type="cellIs" dxfId="323" priority="51" stopIfTrue="1" operator="notEqual">
      <formula>""</formula>
    </cfRule>
  </conditionalFormatting>
  <conditionalFormatting sqref="C71">
    <cfRule type="cellIs" dxfId="322" priority="50" stopIfTrue="1" operator="notEqual">
      <formula>""</formula>
    </cfRule>
  </conditionalFormatting>
  <conditionalFormatting sqref="C71">
    <cfRule type="cellIs" dxfId="321" priority="49" stopIfTrue="1" operator="notEqual">
      <formula>""</formula>
    </cfRule>
  </conditionalFormatting>
  <conditionalFormatting sqref="C72:C81">
    <cfRule type="cellIs" dxfId="320" priority="46" stopIfTrue="1" operator="notEqual">
      <formula>""</formula>
    </cfRule>
  </conditionalFormatting>
  <conditionalFormatting sqref="C60:C70">
    <cfRule type="cellIs" dxfId="319" priority="48" stopIfTrue="1" operator="notEqual">
      <formula>""</formula>
    </cfRule>
  </conditionalFormatting>
  <conditionalFormatting sqref="C72:C81">
    <cfRule type="cellIs" dxfId="318" priority="47" stopIfTrue="1" operator="notEqual">
      <formula>""</formula>
    </cfRule>
  </conditionalFormatting>
  <conditionalFormatting sqref="C71">
    <cfRule type="cellIs" dxfId="317" priority="45" stopIfTrue="1" operator="notEqual">
      <formula>""</formula>
    </cfRule>
  </conditionalFormatting>
  <conditionalFormatting sqref="C71">
    <cfRule type="cellIs" dxfId="316" priority="44" stopIfTrue="1" operator="notEqual">
      <formula>""</formula>
    </cfRule>
  </conditionalFormatting>
  <conditionalFormatting sqref="C60:C70">
    <cfRule type="cellIs" dxfId="315" priority="43" stopIfTrue="1" operator="notEqual">
      <formula>""</formula>
    </cfRule>
  </conditionalFormatting>
  <conditionalFormatting sqref="C59">
    <cfRule type="cellIs" dxfId="314" priority="42" stopIfTrue="1" operator="notEqual">
      <formula>""</formula>
    </cfRule>
  </conditionalFormatting>
  <conditionalFormatting sqref="C59">
    <cfRule type="cellIs" dxfId="313" priority="41" stopIfTrue="1" operator="notEqual">
      <formula>""</formula>
    </cfRule>
  </conditionalFormatting>
  <conditionalFormatting sqref="C60:C69">
    <cfRule type="cellIs" dxfId="312" priority="38" stopIfTrue="1" operator="notEqual">
      <formula>""</formula>
    </cfRule>
  </conditionalFormatting>
  <conditionalFormatting sqref="C48:C58">
    <cfRule type="cellIs" dxfId="311" priority="40" stopIfTrue="1" operator="notEqual">
      <formula>""</formula>
    </cfRule>
  </conditionalFormatting>
  <conditionalFormatting sqref="C60:C69">
    <cfRule type="cellIs" dxfId="310" priority="39" stopIfTrue="1" operator="notEqual">
      <formula>""</formula>
    </cfRule>
  </conditionalFormatting>
  <conditionalFormatting sqref="C72:C81">
    <cfRule type="cellIs" dxfId="309" priority="37" stopIfTrue="1" operator="notEqual">
      <formula>""</formula>
    </cfRule>
  </conditionalFormatting>
  <conditionalFormatting sqref="C72:C81">
    <cfRule type="cellIs" dxfId="308" priority="36" stopIfTrue="1" operator="notEqual">
      <formula>""</formula>
    </cfRule>
  </conditionalFormatting>
  <conditionalFormatting sqref="C95">
    <cfRule type="cellIs" dxfId="307" priority="35" stopIfTrue="1" operator="notEqual">
      <formula>""</formula>
    </cfRule>
  </conditionalFormatting>
  <conditionalFormatting sqref="C95:C105">
    <cfRule type="cellIs" dxfId="306" priority="34" stopIfTrue="1" operator="notEqual">
      <formula>""</formula>
    </cfRule>
  </conditionalFormatting>
  <conditionalFormatting sqref="C95:C105">
    <cfRule type="cellIs" dxfId="305" priority="33" stopIfTrue="1" operator="notEqual">
      <formula>""</formula>
    </cfRule>
  </conditionalFormatting>
  <conditionalFormatting sqref="B95:B105">
    <cfRule type="cellIs" dxfId="304" priority="32" stopIfTrue="1" operator="notEqual">
      <formula>""</formula>
    </cfRule>
  </conditionalFormatting>
  <conditionalFormatting sqref="C96:C105">
    <cfRule type="cellIs" dxfId="303" priority="31" stopIfTrue="1" operator="notEqual">
      <formula>""</formula>
    </cfRule>
  </conditionalFormatting>
  <conditionalFormatting sqref="C95">
    <cfRule type="cellIs" dxfId="302" priority="30" stopIfTrue="1" operator="notEqual">
      <formula>""</formula>
    </cfRule>
  </conditionalFormatting>
  <conditionalFormatting sqref="C95">
    <cfRule type="cellIs" dxfId="301" priority="29" stopIfTrue="1" operator="notEqual">
      <formula>""</formula>
    </cfRule>
  </conditionalFormatting>
  <conditionalFormatting sqref="C96:C105">
    <cfRule type="cellIs" dxfId="300" priority="27" stopIfTrue="1" operator="notEqual">
      <formula>""</formula>
    </cfRule>
  </conditionalFormatting>
  <conditionalFormatting sqref="C96:C105">
    <cfRule type="cellIs" dxfId="299" priority="28" stopIfTrue="1" operator="notEqual">
      <formula>""</formula>
    </cfRule>
  </conditionalFormatting>
  <conditionalFormatting sqref="C95">
    <cfRule type="cellIs" dxfId="298" priority="26" stopIfTrue="1" operator="notEqual">
      <formula>""</formula>
    </cfRule>
  </conditionalFormatting>
  <conditionalFormatting sqref="C95">
    <cfRule type="cellIs" dxfId="297" priority="25" stopIfTrue="1" operator="notEqual">
      <formula>""</formula>
    </cfRule>
  </conditionalFormatting>
  <conditionalFormatting sqref="C96:C105">
    <cfRule type="cellIs" dxfId="296" priority="24" stopIfTrue="1" operator="notEqual">
      <formula>""</formula>
    </cfRule>
  </conditionalFormatting>
  <conditionalFormatting sqref="C96:C105">
    <cfRule type="cellIs" dxfId="295" priority="23" stopIfTrue="1" operator="notEqual">
      <formula>""</formula>
    </cfRule>
  </conditionalFormatting>
  <conditionalFormatting sqref="C95:C105">
    <cfRule type="cellIs" dxfId="294" priority="22" stopIfTrue="1" operator="notEqual">
      <formula>""</formula>
    </cfRule>
  </conditionalFormatting>
  <conditionalFormatting sqref="C95:C105">
    <cfRule type="cellIs" dxfId="293" priority="21" stopIfTrue="1" operator="notEqual">
      <formula>""</formula>
    </cfRule>
  </conditionalFormatting>
  <conditionalFormatting sqref="C95:C105">
    <cfRule type="cellIs" dxfId="292" priority="20" stopIfTrue="1" operator="notEqual">
      <formula>""</formula>
    </cfRule>
  </conditionalFormatting>
  <conditionalFormatting sqref="C95:C105">
    <cfRule type="cellIs" dxfId="291" priority="19" stopIfTrue="1" operator="notEqual">
      <formula>""</formula>
    </cfRule>
  </conditionalFormatting>
  <conditionalFormatting sqref="C96:C105">
    <cfRule type="cellIs" dxfId="290" priority="18" stopIfTrue="1" operator="notEqual">
      <formula>""</formula>
    </cfRule>
  </conditionalFormatting>
  <conditionalFormatting sqref="C96:C105">
    <cfRule type="cellIs" dxfId="289" priority="17" stopIfTrue="1" operator="notEqual">
      <formula>""</formula>
    </cfRule>
  </conditionalFormatting>
  <conditionalFormatting sqref="C96:C105">
    <cfRule type="cellIs" dxfId="288" priority="16" stopIfTrue="1" operator="notEqual">
      <formula>""</formula>
    </cfRule>
  </conditionalFormatting>
  <conditionalFormatting sqref="C96:C105">
    <cfRule type="cellIs" dxfId="287" priority="15" stopIfTrue="1" operator="notEqual">
      <formula>""</formula>
    </cfRule>
  </conditionalFormatting>
  <conditionalFormatting sqref="C96:C105">
    <cfRule type="cellIs" dxfId="286" priority="14" stopIfTrue="1" operator="notEqual">
      <formula>""</formula>
    </cfRule>
  </conditionalFormatting>
  <conditionalFormatting sqref="C118">
    <cfRule type="cellIs" dxfId="285" priority="11" stopIfTrue="1" operator="notEqual">
      <formula>""</formula>
    </cfRule>
  </conditionalFormatting>
  <conditionalFormatting sqref="C118">
    <cfRule type="cellIs" dxfId="284" priority="10" stopIfTrue="1" operator="notEqual">
      <formula>""</formula>
    </cfRule>
  </conditionalFormatting>
  <conditionalFormatting sqref="C107:C108">
    <cfRule type="cellIs" dxfId="283" priority="9" stopIfTrue="1" operator="notEqual">
      <formula>""</formula>
    </cfRule>
  </conditionalFormatting>
  <conditionalFormatting sqref="C108:C117">
    <cfRule type="cellIs" dxfId="282" priority="7" stopIfTrue="1" operator="notEqual">
      <formula>""</formula>
    </cfRule>
  </conditionalFormatting>
  <conditionalFormatting sqref="B107:B118">
    <cfRule type="cellIs" dxfId="281" priority="2" stopIfTrue="1" operator="notEqual">
      <formula>""</formula>
    </cfRule>
  </conditionalFormatting>
  <conditionalFormatting sqref="B120:B131">
    <cfRule type="cellIs" dxfId="280" priority="5" stopIfTrue="1" operator="notEqual">
      <formula>""</formula>
    </cfRule>
  </conditionalFormatting>
  <conditionalFormatting sqref="B120:B131">
    <cfRule type="cellIs" dxfId="279" priority="4" stopIfTrue="1" operator="notEqual">
      <formula>""</formula>
    </cfRule>
  </conditionalFormatting>
  <conditionalFormatting sqref="B107:B118">
    <cfRule type="cellIs" dxfId="278" priority="3" stopIfTrue="1" operator="notEqual">
      <formula>""</formula>
    </cfRule>
  </conditionalFormatting>
  <conditionalFormatting sqref="D121:D131">
    <cfRule type="cellIs" dxfId="277" priority="1" stopIfTrue="1" operator="equal">
      <formula>"Total"</formula>
    </cfRule>
  </conditionalFormatting>
  <pageMargins left="0.51181102362204722" right="0.43307086614173229" top="0.31496062992125984" bottom="0.31496062992125984" header="0.15748031496062992" footer="0.31496062992125984"/>
  <pageSetup paperSize="9" scale="95" orientation="landscape" horizontalDpi="4294967294" verticalDpi="4294967294" r:id="rId1"/>
  <headerFooter alignWithMargins="0"/>
  <rowBreaks count="1" manualBreakCount="1"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4"/>
  <sheetViews>
    <sheetView zoomScale="110" zoomScaleNormal="110" workbookViewId="0">
      <selection activeCell="A15" sqref="A15"/>
    </sheetView>
  </sheetViews>
  <sheetFormatPr defaultRowHeight="12.75"/>
  <cols>
    <col min="1" max="1" width="2.7109375" customWidth="1"/>
    <col min="2" max="2" width="5" style="1" customWidth="1"/>
    <col min="3" max="3" width="5.5703125" style="1" customWidth="1"/>
    <col min="4" max="4" width="6.7109375" style="1" customWidth="1"/>
    <col min="5" max="5" width="5.85546875" style="1" customWidth="1"/>
    <col min="6" max="6" width="3.85546875" style="1" customWidth="1"/>
    <col min="7" max="7" width="4.85546875" style="1" customWidth="1"/>
    <col min="8" max="8" width="5.7109375" style="1" customWidth="1"/>
    <col min="9" max="9" width="7.42578125" style="1" customWidth="1"/>
    <col min="10" max="10" width="6.5703125" style="1" customWidth="1"/>
    <col min="11" max="11" width="6" style="1" customWidth="1"/>
    <col min="12" max="13" width="6.5703125" style="1" customWidth="1"/>
    <col min="14" max="14" width="6" style="1" customWidth="1"/>
    <col min="15" max="15" width="6.5703125" style="1" customWidth="1"/>
    <col min="16" max="16" width="6.5703125" customWidth="1"/>
    <col min="17" max="17" width="5.85546875" customWidth="1"/>
    <col min="18" max="19" width="6.5703125" customWidth="1"/>
    <col min="20" max="20" width="6" customWidth="1"/>
    <col min="21" max="21" width="6.5703125" customWidth="1"/>
    <col min="22" max="24" width="0.5703125" customWidth="1"/>
    <col min="25" max="25" width="6.5703125" customWidth="1"/>
    <col min="26" max="26" width="6" customWidth="1"/>
    <col min="27" max="27" width="6.5703125" customWidth="1"/>
  </cols>
  <sheetData>
    <row r="1" spans="1:27" ht="10.5" customHeight="1"/>
    <row r="2" spans="1:27" ht="10.5" customHeight="1"/>
    <row r="3" spans="1:27" ht="9" customHeight="1">
      <c r="D3" s="208"/>
      <c r="E3" s="208"/>
      <c r="F3" s="208"/>
      <c r="G3" s="208"/>
      <c r="H3" s="208"/>
      <c r="I3" s="3" t="s">
        <v>3</v>
      </c>
      <c r="J3" s="208"/>
      <c r="K3" s="208"/>
      <c r="L3" s="209"/>
      <c r="M3" s="209"/>
      <c r="N3" s="208"/>
      <c r="O3" s="208"/>
    </row>
    <row r="4" spans="1:27" ht="9" customHeight="1">
      <c r="D4" s="208"/>
      <c r="E4" s="208"/>
      <c r="F4" s="208"/>
      <c r="G4" s="208"/>
      <c r="H4" s="208"/>
      <c r="I4" s="3" t="s">
        <v>2</v>
      </c>
      <c r="J4" s="208"/>
      <c r="K4" s="208"/>
      <c r="L4" s="209"/>
      <c r="M4" s="209"/>
      <c r="N4" s="208"/>
      <c r="O4" s="208"/>
    </row>
    <row r="5" spans="1:27" ht="9" customHeight="1">
      <c r="D5" s="208"/>
      <c r="E5" s="208"/>
      <c r="F5" s="208"/>
      <c r="G5" s="208"/>
      <c r="H5" s="208"/>
      <c r="I5" s="3" t="s">
        <v>1</v>
      </c>
      <c r="J5" s="208"/>
      <c r="K5" s="208"/>
      <c r="L5" s="208"/>
      <c r="M5" s="208"/>
      <c r="N5" s="208"/>
      <c r="O5" s="208"/>
    </row>
    <row r="6" spans="1:27" ht="3.75" customHeight="1"/>
    <row r="7" spans="1:27" ht="15.75" customHeight="1">
      <c r="B7" s="117" t="str">
        <f>'BENEFÍCIOS-CORRIGIDO-SEM JUROS'!B7</f>
        <v>OBS: CORREÇÃO INPC+TR - Lei 11/960/09- SEM JUROS</v>
      </c>
      <c r="C7" s="117"/>
      <c r="D7" s="117"/>
      <c r="E7" s="117"/>
      <c r="F7" s="117"/>
      <c r="G7" s="117"/>
      <c r="H7" s="45"/>
      <c r="I7" s="45"/>
      <c r="J7" s="45"/>
      <c r="K7" s="45"/>
      <c r="L7" s="297" t="s">
        <v>47</v>
      </c>
      <c r="M7" s="297"/>
      <c r="N7" s="113"/>
      <c r="O7" s="118" t="s">
        <v>109</v>
      </c>
      <c r="P7" s="21"/>
      <c r="Q7" s="21"/>
      <c r="R7" s="21"/>
      <c r="S7" s="182"/>
      <c r="T7" s="248">
        <f>'base(indices)'!K1</f>
        <v>43739</v>
      </c>
      <c r="U7" s="248"/>
      <c r="V7" s="158"/>
      <c r="W7" s="296">
        <f>H8</f>
        <v>43739</v>
      </c>
      <c r="X7" s="296"/>
    </row>
    <row r="8" spans="1:27" ht="13.5" thickBot="1">
      <c r="B8" s="6" t="str">
        <f>'BENEFÍCIOS-SEM JRS E SEM CORREÇ'!B8</f>
        <v>Obs: D.I.P. (Data Início Pgto-Adm) em:</v>
      </c>
      <c r="C8" s="6"/>
      <c r="F8" s="5"/>
      <c r="G8" s="5"/>
      <c r="H8" s="263">
        <f>'BENEFÍCIOS-SEM JRS E SEM CORREÇ'!H8:I8</f>
        <v>43739</v>
      </c>
      <c r="I8" s="263"/>
      <c r="L8" s="112"/>
      <c r="M8" s="113"/>
      <c r="N8" s="114"/>
      <c r="O8" s="112"/>
      <c r="P8" s="113"/>
      <c r="Q8" s="30"/>
      <c r="R8" s="30"/>
    </row>
    <row r="9" spans="1:27" ht="12" customHeight="1" thickBot="1">
      <c r="A9" s="235" t="s">
        <v>49</v>
      </c>
      <c r="B9" s="239" t="s">
        <v>5</v>
      </c>
      <c r="C9" s="241" t="s">
        <v>38</v>
      </c>
      <c r="D9" s="243" t="s">
        <v>39</v>
      </c>
      <c r="E9" s="243" t="s">
        <v>50</v>
      </c>
      <c r="F9" s="245" t="s">
        <v>51</v>
      </c>
      <c r="G9" s="245" t="s">
        <v>52</v>
      </c>
      <c r="H9" s="228" t="s">
        <v>40</v>
      </c>
      <c r="I9" s="267" t="s">
        <v>0</v>
      </c>
      <c r="J9" s="232" t="s">
        <v>43</v>
      </c>
      <c r="K9" s="233"/>
      <c r="L9" s="234"/>
      <c r="M9" s="225">
        <v>0.95</v>
      </c>
      <c r="N9" s="226"/>
      <c r="O9" s="227"/>
      <c r="P9" s="222">
        <v>0.9</v>
      </c>
      <c r="Q9" s="223"/>
      <c r="R9" s="223"/>
      <c r="S9" s="225">
        <v>0.8</v>
      </c>
      <c r="T9" s="226"/>
      <c r="U9" s="227"/>
      <c r="V9" s="222">
        <v>0.7</v>
      </c>
      <c r="W9" s="223"/>
      <c r="X9" s="224"/>
      <c r="Y9" s="222">
        <v>0.6</v>
      </c>
      <c r="Z9" s="223"/>
      <c r="AA9" s="224"/>
    </row>
    <row r="10" spans="1:27" ht="32.25" customHeight="1" thickBot="1">
      <c r="A10" s="293"/>
      <c r="B10" s="240"/>
      <c r="C10" s="242"/>
      <c r="D10" s="294"/>
      <c r="E10" s="294"/>
      <c r="F10" s="295"/>
      <c r="G10" s="295"/>
      <c r="H10" s="298"/>
      <c r="I10" s="268"/>
      <c r="J10" s="35" t="s">
        <v>41</v>
      </c>
      <c r="K10" s="212" t="s">
        <v>42</v>
      </c>
      <c r="L10" s="165" t="s">
        <v>0</v>
      </c>
      <c r="M10" s="34" t="s">
        <v>41</v>
      </c>
      <c r="N10" s="210" t="s">
        <v>42</v>
      </c>
      <c r="O10" s="34" t="s">
        <v>142</v>
      </c>
      <c r="P10" s="35" t="s">
        <v>41</v>
      </c>
      <c r="Q10" s="210" t="s">
        <v>42</v>
      </c>
      <c r="R10" s="125" t="s">
        <v>44</v>
      </c>
      <c r="S10" s="34" t="s">
        <v>41</v>
      </c>
      <c r="T10" s="210" t="s">
        <v>42</v>
      </c>
      <c r="U10" s="34" t="s">
        <v>53</v>
      </c>
      <c r="V10" s="34" t="s">
        <v>41</v>
      </c>
      <c r="W10" s="34" t="s">
        <v>42</v>
      </c>
      <c r="X10" s="34" t="s">
        <v>54</v>
      </c>
      <c r="Y10" s="34" t="s">
        <v>41</v>
      </c>
      <c r="Z10" s="210" t="s">
        <v>42</v>
      </c>
      <c r="AA10" s="34" t="s">
        <v>55</v>
      </c>
    </row>
    <row r="11" spans="1:27" ht="12.75" customHeight="1">
      <c r="A11" s="196">
        <v>108</v>
      </c>
      <c r="B11" s="187">
        <v>40179</v>
      </c>
      <c r="C11" s="202">
        <f>'BENEFÍCIOS-SEM JRS E SEM CORREÇ'!C11</f>
        <v>510</v>
      </c>
      <c r="D11" s="99">
        <f>'base(indices)'!G16</f>
        <v>1.29448187</v>
      </c>
      <c r="E11" s="197">
        <f t="shared" ref="E11:E69" si="0">C11*D11</f>
        <v>660.18575369999996</v>
      </c>
      <c r="F11" s="142">
        <v>0</v>
      </c>
      <c r="G11" s="87">
        <f t="shared" ref="G11:G68" si="1">E11*F11</f>
        <v>0</v>
      </c>
      <c r="H11" s="89">
        <f t="shared" ref="H11:H68" si="2">E11+G11</f>
        <v>660.18575369999996</v>
      </c>
      <c r="I11" s="110">
        <f>H119</f>
        <v>94545.14859252001</v>
      </c>
      <c r="J11" s="54">
        <f>IF((I11)+K11&gt;N134,N134-K11,(I11))</f>
        <v>50800.792634340003</v>
      </c>
      <c r="K11" s="203">
        <f t="shared" ref="K11:K37" si="3">H$134</f>
        <v>9079.2073656600005</v>
      </c>
      <c r="L11" s="204">
        <f t="shared" ref="L11:L20" si="4">J11+K11</f>
        <v>59880</v>
      </c>
      <c r="M11" s="54">
        <f t="shared" ref="M11:M20" si="5">J11*M$9</f>
        <v>48260.753002623002</v>
      </c>
      <c r="N11" s="203">
        <f t="shared" ref="N11:N20" si="6">K11*M$9</f>
        <v>8625.2469973770003</v>
      </c>
      <c r="O11" s="55">
        <f t="shared" ref="O11:O20" si="7">M11+N11</f>
        <v>56886</v>
      </c>
      <c r="P11" s="136">
        <f t="shared" ref="P11:P29" si="8">J11*$P$9</f>
        <v>45720.713370906007</v>
      </c>
      <c r="Q11" s="203">
        <f t="shared" ref="Q11:Q70" si="9">K11*P$9</f>
        <v>8171.286629094001</v>
      </c>
      <c r="R11" s="205">
        <f t="shared" ref="R11:R36" si="10">P11+Q11</f>
        <v>53892.000000000007</v>
      </c>
      <c r="S11" s="54">
        <f t="shared" ref="S11:S71" si="11">J11*S$9</f>
        <v>40640.634107472004</v>
      </c>
      <c r="T11" s="203">
        <f t="shared" ref="T11:T70" si="12">K11*S$9</f>
        <v>7263.3658925280006</v>
      </c>
      <c r="U11" s="55">
        <f t="shared" ref="U11:U71" si="13">S11+T11</f>
        <v>47904.000000000007</v>
      </c>
      <c r="V11" s="54">
        <f t="shared" ref="V11:V70" si="14">J11*V$9</f>
        <v>35560.554844038001</v>
      </c>
      <c r="W11" s="203">
        <f t="shared" ref="W11:W70" si="15">K11*V$9</f>
        <v>6355.4451559620002</v>
      </c>
      <c r="X11" s="55">
        <f t="shared" ref="X11:X69" si="16">V11+W11</f>
        <v>41916</v>
      </c>
      <c r="Y11" s="54">
        <f t="shared" ref="Y11:Y42" si="17">J11*Y$9</f>
        <v>30480.475580604001</v>
      </c>
      <c r="Z11" s="203">
        <f t="shared" ref="Z11:Z42" si="18">K11*Y$9</f>
        <v>5447.5244193959998</v>
      </c>
      <c r="AA11" s="55">
        <f t="shared" ref="AA11:AA69" si="19">Y11+Z11</f>
        <v>35928</v>
      </c>
    </row>
    <row r="12" spans="1:27" ht="12.75" customHeight="1">
      <c r="A12" s="183">
        <v>107</v>
      </c>
      <c r="B12" s="56">
        <v>40210</v>
      </c>
      <c r="C12" s="57">
        <f>'BENEFÍCIOS-SEM JRS E SEM CORREÇ'!C12</f>
        <v>510</v>
      </c>
      <c r="D12" s="96">
        <f>'base(indices)'!G17</f>
        <v>1.29448187</v>
      </c>
      <c r="E12" s="58">
        <f t="shared" si="0"/>
        <v>660.18575369999996</v>
      </c>
      <c r="F12" s="59">
        <v>0</v>
      </c>
      <c r="G12" s="60">
        <f t="shared" si="1"/>
        <v>0</v>
      </c>
      <c r="H12" s="61">
        <f t="shared" si="2"/>
        <v>660.18575369999996</v>
      </c>
      <c r="I12" s="108">
        <f>I11-H11</f>
        <v>93884.962838820007</v>
      </c>
      <c r="J12" s="65">
        <f>IF((I12)+K12&gt;N134,N134-K12,(I12))</f>
        <v>50800.792634340003</v>
      </c>
      <c r="K12" s="63">
        <f t="shared" si="3"/>
        <v>9079.2073656600005</v>
      </c>
      <c r="L12" s="64">
        <f t="shared" si="4"/>
        <v>59880</v>
      </c>
      <c r="M12" s="65">
        <f t="shared" si="5"/>
        <v>48260.753002623002</v>
      </c>
      <c r="N12" s="63">
        <f t="shared" si="6"/>
        <v>8625.2469973770003</v>
      </c>
      <c r="O12" s="66">
        <f t="shared" si="7"/>
        <v>56886</v>
      </c>
      <c r="P12" s="63">
        <f t="shared" si="8"/>
        <v>45720.713370906007</v>
      </c>
      <c r="Q12" s="63">
        <f t="shared" si="9"/>
        <v>8171.286629094001</v>
      </c>
      <c r="R12" s="67">
        <f t="shared" si="10"/>
        <v>53892.000000000007</v>
      </c>
      <c r="S12" s="65">
        <f t="shared" si="11"/>
        <v>40640.634107472004</v>
      </c>
      <c r="T12" s="63">
        <f t="shared" si="12"/>
        <v>7263.3658925280006</v>
      </c>
      <c r="U12" s="66">
        <f t="shared" si="13"/>
        <v>47904.000000000007</v>
      </c>
      <c r="V12" s="65">
        <f t="shared" si="14"/>
        <v>35560.554844038001</v>
      </c>
      <c r="W12" s="63">
        <f t="shared" si="15"/>
        <v>6355.4451559620002</v>
      </c>
      <c r="X12" s="66">
        <f t="shared" si="16"/>
        <v>41916</v>
      </c>
      <c r="Y12" s="65">
        <f t="shared" si="17"/>
        <v>30480.475580604001</v>
      </c>
      <c r="Z12" s="63">
        <f t="shared" si="18"/>
        <v>5447.5244193959998</v>
      </c>
      <c r="AA12" s="66">
        <f t="shared" si="19"/>
        <v>35928</v>
      </c>
    </row>
    <row r="13" spans="1:27" ht="12.75" customHeight="1">
      <c r="A13" s="183">
        <v>106</v>
      </c>
      <c r="B13" s="46">
        <v>40238</v>
      </c>
      <c r="C13" s="57">
        <f>'BENEFÍCIOS-SEM JRS E SEM CORREÇ'!C13</f>
        <v>510</v>
      </c>
      <c r="D13" s="96">
        <f>'base(indices)'!G18</f>
        <v>1.29448187</v>
      </c>
      <c r="E13" s="69">
        <f t="shared" si="0"/>
        <v>660.18575369999996</v>
      </c>
      <c r="F13" s="59">
        <v>0</v>
      </c>
      <c r="G13" s="70">
        <f t="shared" si="1"/>
        <v>0</v>
      </c>
      <c r="H13" s="71">
        <f t="shared" si="2"/>
        <v>660.18575369999996</v>
      </c>
      <c r="I13" s="109">
        <f t="shared" ref="I13:I76" si="20">I12-H12</f>
        <v>93224.777085120004</v>
      </c>
      <c r="J13" s="51">
        <f>IF((I13)+K13&gt;N134,N134-K13,(I13))</f>
        <v>50800.792634340003</v>
      </c>
      <c r="K13" s="49">
        <f t="shared" si="3"/>
        <v>9079.2073656600005</v>
      </c>
      <c r="L13" s="50">
        <f t="shared" si="4"/>
        <v>59880</v>
      </c>
      <c r="M13" s="51">
        <f t="shared" si="5"/>
        <v>48260.753002623002</v>
      </c>
      <c r="N13" s="49">
        <f t="shared" si="6"/>
        <v>8625.2469973770003</v>
      </c>
      <c r="O13" s="52">
        <f t="shared" si="7"/>
        <v>56886</v>
      </c>
      <c r="P13" s="73">
        <f t="shared" si="8"/>
        <v>45720.713370906007</v>
      </c>
      <c r="Q13" s="49">
        <f t="shared" si="9"/>
        <v>8171.286629094001</v>
      </c>
      <c r="R13" s="53">
        <f t="shared" si="10"/>
        <v>53892.000000000007</v>
      </c>
      <c r="S13" s="51">
        <f t="shared" si="11"/>
        <v>40640.634107472004</v>
      </c>
      <c r="T13" s="49">
        <f t="shared" si="12"/>
        <v>7263.3658925280006</v>
      </c>
      <c r="U13" s="52">
        <f t="shared" si="13"/>
        <v>47904.000000000007</v>
      </c>
      <c r="V13" s="51">
        <f t="shared" si="14"/>
        <v>35560.554844038001</v>
      </c>
      <c r="W13" s="49">
        <f t="shared" si="15"/>
        <v>6355.4451559620002</v>
      </c>
      <c r="X13" s="52">
        <f t="shared" si="16"/>
        <v>41916</v>
      </c>
      <c r="Y13" s="51">
        <f t="shared" si="17"/>
        <v>30480.475580604001</v>
      </c>
      <c r="Z13" s="49">
        <f t="shared" si="18"/>
        <v>5447.5244193959998</v>
      </c>
      <c r="AA13" s="52">
        <f t="shared" si="19"/>
        <v>35928</v>
      </c>
    </row>
    <row r="14" spans="1:27" ht="12.75" customHeight="1">
      <c r="A14" s="183">
        <v>105</v>
      </c>
      <c r="B14" s="46">
        <v>40269</v>
      </c>
      <c r="C14" s="57">
        <f>'BENEFÍCIOS-SEM JRS E SEM CORREÇ'!C14</f>
        <v>510</v>
      </c>
      <c r="D14" s="96">
        <f>'base(indices)'!G19</f>
        <v>1.29345745</v>
      </c>
      <c r="E14" s="58">
        <f t="shared" si="0"/>
        <v>659.66329949999999</v>
      </c>
      <c r="F14" s="59">
        <v>0</v>
      </c>
      <c r="G14" s="60">
        <f t="shared" si="1"/>
        <v>0</v>
      </c>
      <c r="H14" s="61">
        <f t="shared" si="2"/>
        <v>659.66329949999999</v>
      </c>
      <c r="I14" s="108">
        <f t="shared" si="20"/>
        <v>92564.591331420001</v>
      </c>
      <c r="J14" s="65">
        <f>IF((I14)+K14&gt;N134,N134-K14,(I14))</f>
        <v>50800.792634340003</v>
      </c>
      <c r="K14" s="63">
        <f t="shared" si="3"/>
        <v>9079.2073656600005</v>
      </c>
      <c r="L14" s="64">
        <f t="shared" si="4"/>
        <v>59880</v>
      </c>
      <c r="M14" s="65">
        <f t="shared" si="5"/>
        <v>48260.753002623002</v>
      </c>
      <c r="N14" s="63">
        <f t="shared" si="6"/>
        <v>8625.2469973770003</v>
      </c>
      <c r="O14" s="66">
        <f t="shared" si="7"/>
        <v>56886</v>
      </c>
      <c r="P14" s="63">
        <f t="shared" si="8"/>
        <v>45720.713370906007</v>
      </c>
      <c r="Q14" s="63">
        <f t="shared" si="9"/>
        <v>8171.286629094001</v>
      </c>
      <c r="R14" s="67">
        <f t="shared" si="10"/>
        <v>53892.000000000007</v>
      </c>
      <c r="S14" s="65">
        <f t="shared" si="11"/>
        <v>40640.634107472004</v>
      </c>
      <c r="T14" s="63">
        <f t="shared" si="12"/>
        <v>7263.3658925280006</v>
      </c>
      <c r="U14" s="66">
        <f t="shared" si="13"/>
        <v>47904.000000000007</v>
      </c>
      <c r="V14" s="65">
        <f t="shared" si="14"/>
        <v>35560.554844038001</v>
      </c>
      <c r="W14" s="63">
        <f t="shared" si="15"/>
        <v>6355.4451559620002</v>
      </c>
      <c r="X14" s="66">
        <f t="shared" si="16"/>
        <v>41916</v>
      </c>
      <c r="Y14" s="65">
        <f t="shared" si="17"/>
        <v>30480.475580604001</v>
      </c>
      <c r="Z14" s="63">
        <f t="shared" si="18"/>
        <v>5447.5244193959998</v>
      </c>
      <c r="AA14" s="66">
        <f t="shared" si="19"/>
        <v>35928</v>
      </c>
    </row>
    <row r="15" spans="1:27" ht="12.75" customHeight="1">
      <c r="A15" s="183">
        <v>104</v>
      </c>
      <c r="B15" s="56">
        <v>40299</v>
      </c>
      <c r="C15" s="57">
        <f>'BENEFÍCIOS-SEM JRS E SEM CORREÇ'!C15</f>
        <v>510</v>
      </c>
      <c r="D15" s="96">
        <f>'base(indices)'!G20</f>
        <v>1.29345745</v>
      </c>
      <c r="E15" s="69">
        <f t="shared" si="0"/>
        <v>659.66329949999999</v>
      </c>
      <c r="F15" s="59">
        <v>0</v>
      </c>
      <c r="G15" s="70">
        <f t="shared" si="1"/>
        <v>0</v>
      </c>
      <c r="H15" s="71">
        <f t="shared" si="2"/>
        <v>659.66329949999999</v>
      </c>
      <c r="I15" s="109">
        <f t="shared" si="20"/>
        <v>91904.928031920004</v>
      </c>
      <c r="J15" s="51">
        <f>IF((I15)+K15&gt;N134,N134-K15,(I15))</f>
        <v>50800.792634340003</v>
      </c>
      <c r="K15" s="49">
        <f t="shared" si="3"/>
        <v>9079.2073656600005</v>
      </c>
      <c r="L15" s="50">
        <f t="shared" si="4"/>
        <v>59880</v>
      </c>
      <c r="M15" s="51">
        <f t="shared" si="5"/>
        <v>48260.753002623002</v>
      </c>
      <c r="N15" s="49">
        <f t="shared" si="6"/>
        <v>8625.2469973770003</v>
      </c>
      <c r="O15" s="52">
        <f t="shared" si="7"/>
        <v>56886</v>
      </c>
      <c r="P15" s="73">
        <f t="shared" si="8"/>
        <v>45720.713370906007</v>
      </c>
      <c r="Q15" s="49">
        <f t="shared" si="9"/>
        <v>8171.286629094001</v>
      </c>
      <c r="R15" s="53">
        <f t="shared" si="10"/>
        <v>53892.000000000007</v>
      </c>
      <c r="S15" s="51">
        <f t="shared" si="11"/>
        <v>40640.634107472004</v>
      </c>
      <c r="T15" s="49">
        <f t="shared" si="12"/>
        <v>7263.3658925280006</v>
      </c>
      <c r="U15" s="52">
        <f t="shared" si="13"/>
        <v>47904.000000000007</v>
      </c>
      <c r="V15" s="51">
        <f t="shared" si="14"/>
        <v>35560.554844038001</v>
      </c>
      <c r="W15" s="49">
        <f t="shared" si="15"/>
        <v>6355.4451559620002</v>
      </c>
      <c r="X15" s="52">
        <f t="shared" si="16"/>
        <v>41916</v>
      </c>
      <c r="Y15" s="51">
        <f t="shared" si="17"/>
        <v>30480.475580604001</v>
      </c>
      <c r="Z15" s="49">
        <f t="shared" si="18"/>
        <v>5447.5244193959998</v>
      </c>
      <c r="AA15" s="52">
        <f t="shared" si="19"/>
        <v>35928</v>
      </c>
    </row>
    <row r="16" spans="1:27" ht="12.75" customHeight="1">
      <c r="A16" s="183">
        <v>103</v>
      </c>
      <c r="B16" s="46">
        <v>40330</v>
      </c>
      <c r="C16" s="57">
        <f>'BENEFÍCIOS-SEM JRS E SEM CORREÇ'!C16</f>
        <v>510</v>
      </c>
      <c r="D16" s="96">
        <f>'base(indices)'!G21</f>
        <v>1.2927981200000001</v>
      </c>
      <c r="E16" s="58">
        <f t="shared" si="0"/>
        <v>659.32704120000005</v>
      </c>
      <c r="F16" s="59">
        <v>0</v>
      </c>
      <c r="G16" s="60">
        <f t="shared" si="1"/>
        <v>0</v>
      </c>
      <c r="H16" s="61">
        <f t="shared" si="2"/>
        <v>659.32704120000005</v>
      </c>
      <c r="I16" s="108">
        <f t="shared" si="20"/>
        <v>91245.264732420008</v>
      </c>
      <c r="J16" s="65">
        <f>IF((I16)+K16&gt;N134,N134-K16,(I16))</f>
        <v>50800.792634340003</v>
      </c>
      <c r="K16" s="63">
        <f t="shared" si="3"/>
        <v>9079.2073656600005</v>
      </c>
      <c r="L16" s="64">
        <f t="shared" si="4"/>
        <v>59880</v>
      </c>
      <c r="M16" s="65">
        <f t="shared" si="5"/>
        <v>48260.753002623002</v>
      </c>
      <c r="N16" s="63">
        <f t="shared" si="6"/>
        <v>8625.2469973770003</v>
      </c>
      <c r="O16" s="66">
        <f t="shared" si="7"/>
        <v>56886</v>
      </c>
      <c r="P16" s="63">
        <f t="shared" si="8"/>
        <v>45720.713370906007</v>
      </c>
      <c r="Q16" s="63">
        <f t="shared" si="9"/>
        <v>8171.286629094001</v>
      </c>
      <c r="R16" s="67">
        <f t="shared" si="10"/>
        <v>53892.000000000007</v>
      </c>
      <c r="S16" s="65">
        <f t="shared" si="11"/>
        <v>40640.634107472004</v>
      </c>
      <c r="T16" s="63">
        <f t="shared" si="12"/>
        <v>7263.3658925280006</v>
      </c>
      <c r="U16" s="66">
        <f t="shared" si="13"/>
        <v>47904.000000000007</v>
      </c>
      <c r="V16" s="65">
        <f t="shared" si="14"/>
        <v>35560.554844038001</v>
      </c>
      <c r="W16" s="63">
        <f t="shared" si="15"/>
        <v>6355.4451559620002</v>
      </c>
      <c r="X16" s="66">
        <f t="shared" si="16"/>
        <v>41916</v>
      </c>
      <c r="Y16" s="65">
        <f t="shared" si="17"/>
        <v>30480.475580604001</v>
      </c>
      <c r="Z16" s="63">
        <f t="shared" si="18"/>
        <v>5447.5244193959998</v>
      </c>
      <c r="AA16" s="66">
        <f t="shared" si="19"/>
        <v>35928</v>
      </c>
    </row>
    <row r="17" spans="1:27" ht="12.75" customHeight="1">
      <c r="A17" s="183">
        <v>102</v>
      </c>
      <c r="B17" s="46">
        <v>40360</v>
      </c>
      <c r="C17" s="57">
        <f>'BENEFÍCIOS-SEM JRS E SEM CORREÇ'!C17</f>
        <v>510</v>
      </c>
      <c r="D17" s="96">
        <f>'base(indices)'!G22</f>
        <v>1.2920371100000001</v>
      </c>
      <c r="E17" s="69">
        <f t="shared" si="0"/>
        <v>658.9389261</v>
      </c>
      <c r="F17" s="59">
        <v>0</v>
      </c>
      <c r="G17" s="70">
        <f t="shared" si="1"/>
        <v>0</v>
      </c>
      <c r="H17" s="71">
        <f t="shared" si="2"/>
        <v>658.9389261</v>
      </c>
      <c r="I17" s="109">
        <f t="shared" si="20"/>
        <v>90585.93769122001</v>
      </c>
      <c r="J17" s="51">
        <f>IF((I17)+K17&gt;N134,N134-K17,(I17))</f>
        <v>50800.792634340003</v>
      </c>
      <c r="K17" s="49">
        <f t="shared" si="3"/>
        <v>9079.2073656600005</v>
      </c>
      <c r="L17" s="50">
        <f t="shared" si="4"/>
        <v>59880</v>
      </c>
      <c r="M17" s="51">
        <f t="shared" si="5"/>
        <v>48260.753002623002</v>
      </c>
      <c r="N17" s="49">
        <f t="shared" si="6"/>
        <v>8625.2469973770003</v>
      </c>
      <c r="O17" s="52">
        <f t="shared" si="7"/>
        <v>56886</v>
      </c>
      <c r="P17" s="73">
        <f t="shared" si="8"/>
        <v>45720.713370906007</v>
      </c>
      <c r="Q17" s="49">
        <f t="shared" si="9"/>
        <v>8171.286629094001</v>
      </c>
      <c r="R17" s="53">
        <f t="shared" si="10"/>
        <v>53892.000000000007</v>
      </c>
      <c r="S17" s="51">
        <f t="shared" si="11"/>
        <v>40640.634107472004</v>
      </c>
      <c r="T17" s="49">
        <f t="shared" si="12"/>
        <v>7263.3658925280006</v>
      </c>
      <c r="U17" s="52">
        <f t="shared" si="13"/>
        <v>47904.000000000007</v>
      </c>
      <c r="V17" s="51">
        <f t="shared" si="14"/>
        <v>35560.554844038001</v>
      </c>
      <c r="W17" s="49">
        <f t="shared" si="15"/>
        <v>6355.4451559620002</v>
      </c>
      <c r="X17" s="52">
        <f t="shared" si="16"/>
        <v>41916</v>
      </c>
      <c r="Y17" s="51">
        <f t="shared" si="17"/>
        <v>30480.475580604001</v>
      </c>
      <c r="Z17" s="49">
        <f t="shared" si="18"/>
        <v>5447.5244193959998</v>
      </c>
      <c r="AA17" s="52">
        <f t="shared" si="19"/>
        <v>35928</v>
      </c>
    </row>
    <row r="18" spans="1:27" ht="12.75" customHeight="1">
      <c r="A18" s="183">
        <v>101</v>
      </c>
      <c r="B18" s="56">
        <v>40391</v>
      </c>
      <c r="C18" s="57">
        <f>'BENEFÍCIOS-SEM JRS E SEM CORREÇ'!C18</f>
        <v>510</v>
      </c>
      <c r="D18" s="96">
        <f>'base(indices)'!G23</f>
        <v>1.29055169</v>
      </c>
      <c r="E18" s="58">
        <f t="shared" si="0"/>
        <v>658.18136190000007</v>
      </c>
      <c r="F18" s="59">
        <v>0</v>
      </c>
      <c r="G18" s="60">
        <f t="shared" si="1"/>
        <v>0</v>
      </c>
      <c r="H18" s="61">
        <f t="shared" si="2"/>
        <v>658.18136190000007</v>
      </c>
      <c r="I18" s="108">
        <f>I17-H17</f>
        <v>89926.998765120006</v>
      </c>
      <c r="J18" s="65">
        <f>IF((I18)+K18&gt;N134,N134-K18,(I18))</f>
        <v>50800.792634340003</v>
      </c>
      <c r="K18" s="63">
        <f t="shared" si="3"/>
        <v>9079.2073656600005</v>
      </c>
      <c r="L18" s="64">
        <f t="shared" si="4"/>
        <v>59880</v>
      </c>
      <c r="M18" s="65">
        <f t="shared" si="5"/>
        <v>48260.753002623002</v>
      </c>
      <c r="N18" s="63">
        <f t="shared" si="6"/>
        <v>8625.2469973770003</v>
      </c>
      <c r="O18" s="66">
        <f t="shared" si="7"/>
        <v>56886</v>
      </c>
      <c r="P18" s="63">
        <f>J18*$P$9</f>
        <v>45720.713370906007</v>
      </c>
      <c r="Q18" s="63">
        <f t="shared" si="9"/>
        <v>8171.286629094001</v>
      </c>
      <c r="R18" s="67">
        <f t="shared" si="10"/>
        <v>53892.000000000007</v>
      </c>
      <c r="S18" s="65">
        <f t="shared" si="11"/>
        <v>40640.634107472004</v>
      </c>
      <c r="T18" s="63">
        <f t="shared" si="12"/>
        <v>7263.3658925280006</v>
      </c>
      <c r="U18" s="66">
        <f t="shared" si="13"/>
        <v>47904.000000000007</v>
      </c>
      <c r="V18" s="65">
        <f t="shared" si="14"/>
        <v>35560.554844038001</v>
      </c>
      <c r="W18" s="63">
        <f t="shared" si="15"/>
        <v>6355.4451559620002</v>
      </c>
      <c r="X18" s="66">
        <f t="shared" si="16"/>
        <v>41916</v>
      </c>
      <c r="Y18" s="65">
        <f t="shared" si="17"/>
        <v>30480.475580604001</v>
      </c>
      <c r="Z18" s="63">
        <f t="shared" si="18"/>
        <v>5447.5244193959998</v>
      </c>
      <c r="AA18" s="66">
        <f t="shared" si="19"/>
        <v>35928</v>
      </c>
    </row>
    <row r="19" spans="1:27" ht="12.75" customHeight="1">
      <c r="A19" s="183">
        <v>100</v>
      </c>
      <c r="B19" s="46">
        <v>40422</v>
      </c>
      <c r="C19" s="57">
        <f>'BENEFÍCIOS-SEM JRS E SEM CORREÇ'!C19</f>
        <v>510</v>
      </c>
      <c r="D19" s="96">
        <f>'base(indices)'!G24</f>
        <v>1.2893796399999999</v>
      </c>
      <c r="E19" s="69">
        <f t="shared" si="0"/>
        <v>657.58361639999998</v>
      </c>
      <c r="F19" s="59">
        <v>0</v>
      </c>
      <c r="G19" s="70">
        <f t="shared" si="1"/>
        <v>0</v>
      </c>
      <c r="H19" s="71">
        <f t="shared" si="2"/>
        <v>657.58361639999998</v>
      </c>
      <c r="I19" s="109">
        <f t="shared" si="20"/>
        <v>89268.817403220004</v>
      </c>
      <c r="J19" s="51">
        <f>IF((I19)+K19&gt;N134,N134-K19,(I19))</f>
        <v>50800.792634340003</v>
      </c>
      <c r="K19" s="49">
        <f t="shared" si="3"/>
        <v>9079.2073656600005</v>
      </c>
      <c r="L19" s="50">
        <f t="shared" si="4"/>
        <v>59880</v>
      </c>
      <c r="M19" s="51">
        <f t="shared" si="5"/>
        <v>48260.753002623002</v>
      </c>
      <c r="N19" s="49">
        <f t="shared" si="6"/>
        <v>8625.2469973770003</v>
      </c>
      <c r="O19" s="52">
        <f t="shared" si="7"/>
        <v>56886</v>
      </c>
      <c r="P19" s="73">
        <f t="shared" si="8"/>
        <v>45720.713370906007</v>
      </c>
      <c r="Q19" s="49">
        <f t="shared" si="9"/>
        <v>8171.286629094001</v>
      </c>
      <c r="R19" s="53">
        <f t="shared" si="10"/>
        <v>53892.000000000007</v>
      </c>
      <c r="S19" s="51">
        <f t="shared" si="11"/>
        <v>40640.634107472004</v>
      </c>
      <c r="T19" s="49">
        <f t="shared" si="12"/>
        <v>7263.3658925280006</v>
      </c>
      <c r="U19" s="52">
        <f t="shared" si="13"/>
        <v>47904.000000000007</v>
      </c>
      <c r="V19" s="51">
        <f t="shared" si="14"/>
        <v>35560.554844038001</v>
      </c>
      <c r="W19" s="49">
        <f t="shared" si="15"/>
        <v>6355.4451559620002</v>
      </c>
      <c r="X19" s="52">
        <f t="shared" si="16"/>
        <v>41916</v>
      </c>
      <c r="Y19" s="51">
        <f t="shared" si="17"/>
        <v>30480.475580604001</v>
      </c>
      <c r="Z19" s="49">
        <f t="shared" si="18"/>
        <v>5447.5244193959998</v>
      </c>
      <c r="AA19" s="52">
        <f t="shared" si="19"/>
        <v>35928</v>
      </c>
    </row>
    <row r="20" spans="1:27" ht="12.75" customHeight="1">
      <c r="A20" s="183">
        <v>99</v>
      </c>
      <c r="B20" s="46">
        <v>40452</v>
      </c>
      <c r="C20" s="57">
        <f>'BENEFÍCIOS-SEM JRS E SEM CORREÇ'!C20</f>
        <v>510</v>
      </c>
      <c r="D20" s="96">
        <f>'base(indices)'!G25</f>
        <v>1.2884751299999999</v>
      </c>
      <c r="E20" s="58">
        <f t="shared" si="0"/>
        <v>657.12231629999997</v>
      </c>
      <c r="F20" s="59">
        <v>0</v>
      </c>
      <c r="G20" s="60">
        <f t="shared" si="1"/>
        <v>0</v>
      </c>
      <c r="H20" s="61">
        <f t="shared" si="2"/>
        <v>657.12231629999997</v>
      </c>
      <c r="I20" s="108">
        <f t="shared" si="20"/>
        <v>88611.233786819997</v>
      </c>
      <c r="J20" s="65">
        <f>IF((I20)+K20&gt;N134,N134-K20,(I20))</f>
        <v>50800.792634340003</v>
      </c>
      <c r="K20" s="63">
        <f t="shared" si="3"/>
        <v>9079.2073656600005</v>
      </c>
      <c r="L20" s="64">
        <f t="shared" si="4"/>
        <v>59880</v>
      </c>
      <c r="M20" s="65">
        <f t="shared" si="5"/>
        <v>48260.753002623002</v>
      </c>
      <c r="N20" s="63">
        <f t="shared" si="6"/>
        <v>8625.2469973770003</v>
      </c>
      <c r="O20" s="66">
        <f t="shared" si="7"/>
        <v>56886</v>
      </c>
      <c r="P20" s="63">
        <f t="shared" si="8"/>
        <v>45720.713370906007</v>
      </c>
      <c r="Q20" s="63">
        <f t="shared" si="9"/>
        <v>8171.286629094001</v>
      </c>
      <c r="R20" s="67">
        <f t="shared" si="10"/>
        <v>53892.000000000007</v>
      </c>
      <c r="S20" s="65">
        <f t="shared" si="11"/>
        <v>40640.634107472004</v>
      </c>
      <c r="T20" s="63">
        <f t="shared" si="12"/>
        <v>7263.3658925280006</v>
      </c>
      <c r="U20" s="66">
        <f t="shared" si="13"/>
        <v>47904.000000000007</v>
      </c>
      <c r="V20" s="65">
        <f t="shared" si="14"/>
        <v>35560.554844038001</v>
      </c>
      <c r="W20" s="63">
        <f t="shared" si="15"/>
        <v>6355.4451559620002</v>
      </c>
      <c r="X20" s="66">
        <f t="shared" si="16"/>
        <v>41916</v>
      </c>
      <c r="Y20" s="65">
        <f t="shared" si="17"/>
        <v>30480.475580604001</v>
      </c>
      <c r="Z20" s="63">
        <f t="shared" si="18"/>
        <v>5447.5244193959998</v>
      </c>
      <c r="AA20" s="66">
        <f t="shared" si="19"/>
        <v>35928</v>
      </c>
    </row>
    <row r="21" spans="1:27" ht="12.75" customHeight="1">
      <c r="A21" s="183">
        <v>98</v>
      </c>
      <c r="B21" s="56">
        <v>40483</v>
      </c>
      <c r="C21" s="57">
        <f>'BENEFÍCIOS-SEM JRS E SEM CORREÇ'!C21</f>
        <v>510</v>
      </c>
      <c r="D21" s="96">
        <f>'base(indices)'!G26</f>
        <v>1.2878672600000001</v>
      </c>
      <c r="E21" s="69">
        <f t="shared" si="0"/>
        <v>656.81230260000007</v>
      </c>
      <c r="F21" s="59">
        <v>0</v>
      </c>
      <c r="G21" s="70">
        <f t="shared" si="1"/>
        <v>0</v>
      </c>
      <c r="H21" s="71">
        <f t="shared" si="2"/>
        <v>656.81230260000007</v>
      </c>
      <c r="I21" s="109">
        <f t="shared" si="20"/>
        <v>87954.111470520002</v>
      </c>
      <c r="J21" s="51">
        <f>IF((I21)+K21&gt;N134,N134-K21,(I21))</f>
        <v>50800.792634340003</v>
      </c>
      <c r="K21" s="49">
        <f t="shared" si="3"/>
        <v>9079.2073656600005</v>
      </c>
      <c r="L21" s="50">
        <f>J21+K21</f>
        <v>59880</v>
      </c>
      <c r="M21" s="51">
        <f>J21*M$9</f>
        <v>48260.753002623002</v>
      </c>
      <c r="N21" s="49">
        <f>K21*M$9</f>
        <v>8625.2469973770003</v>
      </c>
      <c r="O21" s="52">
        <f>M21+N21</f>
        <v>56886</v>
      </c>
      <c r="P21" s="73">
        <f t="shared" si="8"/>
        <v>45720.713370906007</v>
      </c>
      <c r="Q21" s="49">
        <f t="shared" si="9"/>
        <v>8171.286629094001</v>
      </c>
      <c r="R21" s="53">
        <f t="shared" si="10"/>
        <v>53892.000000000007</v>
      </c>
      <c r="S21" s="51">
        <f t="shared" si="11"/>
        <v>40640.634107472004</v>
      </c>
      <c r="T21" s="49">
        <f t="shared" si="12"/>
        <v>7263.3658925280006</v>
      </c>
      <c r="U21" s="52">
        <f t="shared" si="13"/>
        <v>47904.000000000007</v>
      </c>
      <c r="V21" s="51">
        <f t="shared" si="14"/>
        <v>35560.554844038001</v>
      </c>
      <c r="W21" s="49">
        <f t="shared" si="15"/>
        <v>6355.4451559620002</v>
      </c>
      <c r="X21" s="52">
        <f t="shared" si="16"/>
        <v>41916</v>
      </c>
      <c r="Y21" s="51">
        <f t="shared" si="17"/>
        <v>30480.475580604001</v>
      </c>
      <c r="Z21" s="49">
        <f t="shared" si="18"/>
        <v>5447.5244193959998</v>
      </c>
      <c r="AA21" s="52">
        <f t="shared" si="19"/>
        <v>35928</v>
      </c>
    </row>
    <row r="22" spans="1:27" ht="12.75" customHeight="1">
      <c r="A22" s="183">
        <v>97</v>
      </c>
      <c r="B22" s="46">
        <v>40513</v>
      </c>
      <c r="C22" s="57">
        <f>C21</f>
        <v>510</v>
      </c>
      <c r="D22" s="96">
        <f>'base(indices)'!G27</f>
        <v>1.2874346800000001</v>
      </c>
      <c r="E22" s="58">
        <f t="shared" si="0"/>
        <v>656.59168680000005</v>
      </c>
      <c r="F22" s="59">
        <v>0</v>
      </c>
      <c r="G22" s="60">
        <f t="shared" si="1"/>
        <v>0</v>
      </c>
      <c r="H22" s="61">
        <f t="shared" si="2"/>
        <v>656.59168680000005</v>
      </c>
      <c r="I22" s="108">
        <f t="shared" si="20"/>
        <v>87297.299167920006</v>
      </c>
      <c r="J22" s="65">
        <f>IF((I22)+K22&gt;N134,N134-K22,(I22))</f>
        <v>50800.792634340003</v>
      </c>
      <c r="K22" s="63">
        <f t="shared" si="3"/>
        <v>9079.2073656600005</v>
      </c>
      <c r="L22" s="64">
        <f>J22+K22</f>
        <v>59880</v>
      </c>
      <c r="M22" s="65">
        <f>J22*M$9</f>
        <v>48260.753002623002</v>
      </c>
      <c r="N22" s="63">
        <f t="shared" ref="N22:N85" si="21">K22*M$9</f>
        <v>8625.2469973770003</v>
      </c>
      <c r="O22" s="66">
        <f t="shared" ref="O22:O85" si="22">M22+N22</f>
        <v>56886</v>
      </c>
      <c r="P22" s="63">
        <f t="shared" si="8"/>
        <v>45720.713370906007</v>
      </c>
      <c r="Q22" s="63">
        <f t="shared" si="9"/>
        <v>8171.286629094001</v>
      </c>
      <c r="R22" s="67">
        <f t="shared" si="10"/>
        <v>53892.000000000007</v>
      </c>
      <c r="S22" s="65">
        <f t="shared" si="11"/>
        <v>40640.634107472004</v>
      </c>
      <c r="T22" s="63">
        <f t="shared" si="12"/>
        <v>7263.3658925280006</v>
      </c>
      <c r="U22" s="66">
        <f t="shared" si="13"/>
        <v>47904.000000000007</v>
      </c>
      <c r="V22" s="65">
        <f t="shared" si="14"/>
        <v>35560.554844038001</v>
      </c>
      <c r="W22" s="63">
        <f t="shared" si="15"/>
        <v>6355.4451559620002</v>
      </c>
      <c r="X22" s="66">
        <f t="shared" si="16"/>
        <v>41916</v>
      </c>
      <c r="Y22" s="65">
        <f t="shared" si="17"/>
        <v>30480.475580604001</v>
      </c>
      <c r="Z22" s="63">
        <f t="shared" si="18"/>
        <v>5447.5244193959998</v>
      </c>
      <c r="AA22" s="66">
        <f t="shared" si="19"/>
        <v>35928</v>
      </c>
    </row>
    <row r="23" spans="1:27" ht="12.75" customHeight="1">
      <c r="A23" s="183">
        <v>96</v>
      </c>
      <c r="B23" s="46">
        <v>40544</v>
      </c>
      <c r="C23" s="57">
        <f>'BENEFÍCIOS-SEM JRS E SEM CORREÇ'!C23</f>
        <v>540</v>
      </c>
      <c r="D23" s="96">
        <f>'base(indices)'!G28</f>
        <v>1.28562709</v>
      </c>
      <c r="E23" s="69">
        <f t="shared" si="0"/>
        <v>694.23862859999997</v>
      </c>
      <c r="F23" s="59">
        <v>0</v>
      </c>
      <c r="G23" s="70">
        <f t="shared" si="1"/>
        <v>0</v>
      </c>
      <c r="H23" s="71">
        <f t="shared" si="2"/>
        <v>694.23862859999997</v>
      </c>
      <c r="I23" s="109">
        <f t="shared" si="20"/>
        <v>86640.70748112</v>
      </c>
      <c r="J23" s="51">
        <f>IF((I23)+K23&gt;N134,N134-K23,(I23))</f>
        <v>50800.792634340003</v>
      </c>
      <c r="K23" s="49">
        <f t="shared" si="3"/>
        <v>9079.2073656600005</v>
      </c>
      <c r="L23" s="50">
        <f t="shared" ref="L23:L37" si="23">J23+K23</f>
        <v>59880</v>
      </c>
      <c r="M23" s="51">
        <f t="shared" ref="M23:M86" si="24">J23*M$9</f>
        <v>48260.753002623002</v>
      </c>
      <c r="N23" s="49">
        <f t="shared" si="21"/>
        <v>8625.2469973770003</v>
      </c>
      <c r="O23" s="52">
        <f t="shared" si="22"/>
        <v>56886</v>
      </c>
      <c r="P23" s="73">
        <f>J23*$P$9</f>
        <v>45720.713370906007</v>
      </c>
      <c r="Q23" s="49">
        <f t="shared" si="9"/>
        <v>8171.286629094001</v>
      </c>
      <c r="R23" s="53">
        <f t="shared" si="10"/>
        <v>53892.000000000007</v>
      </c>
      <c r="S23" s="51">
        <f t="shared" si="11"/>
        <v>40640.634107472004</v>
      </c>
      <c r="T23" s="49">
        <f t="shared" si="12"/>
        <v>7263.3658925280006</v>
      </c>
      <c r="U23" s="52">
        <f t="shared" si="13"/>
        <v>47904.000000000007</v>
      </c>
      <c r="V23" s="51">
        <f t="shared" si="14"/>
        <v>35560.554844038001</v>
      </c>
      <c r="W23" s="49">
        <f t="shared" si="15"/>
        <v>6355.4451559620002</v>
      </c>
      <c r="X23" s="52">
        <f t="shared" si="16"/>
        <v>41916</v>
      </c>
      <c r="Y23" s="51">
        <f t="shared" si="17"/>
        <v>30480.475580604001</v>
      </c>
      <c r="Z23" s="49">
        <f t="shared" si="18"/>
        <v>5447.5244193959998</v>
      </c>
      <c r="AA23" s="52">
        <f t="shared" si="19"/>
        <v>35928</v>
      </c>
    </row>
    <row r="24" spans="1:27" ht="12.75" customHeight="1">
      <c r="A24" s="183">
        <v>95</v>
      </c>
      <c r="B24" s="56">
        <v>40575</v>
      </c>
      <c r="C24" s="57">
        <f>'BENEFÍCIOS-SEM JRS E SEM CORREÇ'!C24</f>
        <v>540</v>
      </c>
      <c r="D24" s="96">
        <f>'base(indices)'!G29</f>
        <v>1.2847085199999999</v>
      </c>
      <c r="E24" s="58">
        <f t="shared" si="0"/>
        <v>693.74260079999999</v>
      </c>
      <c r="F24" s="59">
        <v>0</v>
      </c>
      <c r="G24" s="60">
        <f t="shared" si="1"/>
        <v>0</v>
      </c>
      <c r="H24" s="61">
        <f t="shared" si="2"/>
        <v>693.74260079999999</v>
      </c>
      <c r="I24" s="108">
        <f t="shared" si="20"/>
        <v>85946.468852520004</v>
      </c>
      <c r="J24" s="65">
        <f>IF((I24)+K24&gt;N134,N134-K24,(I24))</f>
        <v>50800.792634340003</v>
      </c>
      <c r="K24" s="63">
        <f t="shared" si="3"/>
        <v>9079.2073656600005</v>
      </c>
      <c r="L24" s="64">
        <f t="shared" si="23"/>
        <v>59880</v>
      </c>
      <c r="M24" s="65">
        <f t="shared" si="24"/>
        <v>48260.753002623002</v>
      </c>
      <c r="N24" s="63">
        <f t="shared" si="21"/>
        <v>8625.2469973770003</v>
      </c>
      <c r="O24" s="66">
        <f t="shared" si="22"/>
        <v>56886</v>
      </c>
      <c r="P24" s="63">
        <f t="shared" si="8"/>
        <v>45720.713370906007</v>
      </c>
      <c r="Q24" s="63">
        <f t="shared" si="9"/>
        <v>8171.286629094001</v>
      </c>
      <c r="R24" s="67">
        <f t="shared" si="10"/>
        <v>53892.000000000007</v>
      </c>
      <c r="S24" s="65">
        <f t="shared" si="11"/>
        <v>40640.634107472004</v>
      </c>
      <c r="T24" s="63">
        <f t="shared" si="12"/>
        <v>7263.3658925280006</v>
      </c>
      <c r="U24" s="66">
        <f t="shared" si="13"/>
        <v>47904.000000000007</v>
      </c>
      <c r="V24" s="65">
        <f t="shared" si="14"/>
        <v>35560.554844038001</v>
      </c>
      <c r="W24" s="63">
        <f t="shared" si="15"/>
        <v>6355.4451559620002</v>
      </c>
      <c r="X24" s="66">
        <f t="shared" si="16"/>
        <v>41916</v>
      </c>
      <c r="Y24" s="65">
        <f t="shared" si="17"/>
        <v>30480.475580604001</v>
      </c>
      <c r="Z24" s="63">
        <f t="shared" si="18"/>
        <v>5447.5244193959998</v>
      </c>
      <c r="AA24" s="66">
        <f t="shared" si="19"/>
        <v>35928</v>
      </c>
    </row>
    <row r="25" spans="1:27" ht="12.75" customHeight="1">
      <c r="A25" s="183">
        <v>94</v>
      </c>
      <c r="B25" s="46">
        <v>40603</v>
      </c>
      <c r="C25" s="57">
        <f>'BENEFÍCIOS-SEM JRS E SEM CORREÇ'!C25</f>
        <v>545</v>
      </c>
      <c r="D25" s="96">
        <f>'base(indices)'!G30</f>
        <v>1.2840356900000001</v>
      </c>
      <c r="E25" s="69">
        <f t="shared" si="0"/>
        <v>699.79945105000002</v>
      </c>
      <c r="F25" s="59">
        <v>0</v>
      </c>
      <c r="G25" s="70">
        <f t="shared" si="1"/>
        <v>0</v>
      </c>
      <c r="H25" s="71">
        <f t="shared" si="2"/>
        <v>699.79945105000002</v>
      </c>
      <c r="I25" s="109">
        <f t="shared" si="20"/>
        <v>85252.72625172</v>
      </c>
      <c r="J25" s="51">
        <f>IF((I25)+K25&gt;N134,N134-K25,(I25))</f>
        <v>50800.792634340003</v>
      </c>
      <c r="K25" s="49">
        <f t="shared" si="3"/>
        <v>9079.2073656600005</v>
      </c>
      <c r="L25" s="50">
        <f t="shared" si="23"/>
        <v>59880</v>
      </c>
      <c r="M25" s="51">
        <f t="shared" si="24"/>
        <v>48260.753002623002</v>
      </c>
      <c r="N25" s="49">
        <f t="shared" si="21"/>
        <v>8625.2469973770003</v>
      </c>
      <c r="O25" s="52">
        <f t="shared" si="22"/>
        <v>56886</v>
      </c>
      <c r="P25" s="73">
        <f t="shared" si="8"/>
        <v>45720.713370906007</v>
      </c>
      <c r="Q25" s="49">
        <f t="shared" si="9"/>
        <v>8171.286629094001</v>
      </c>
      <c r="R25" s="53">
        <f t="shared" si="10"/>
        <v>53892.000000000007</v>
      </c>
      <c r="S25" s="51">
        <f t="shared" si="11"/>
        <v>40640.634107472004</v>
      </c>
      <c r="T25" s="49">
        <f t="shared" si="12"/>
        <v>7263.3658925280006</v>
      </c>
      <c r="U25" s="52">
        <f t="shared" si="13"/>
        <v>47904.000000000007</v>
      </c>
      <c r="V25" s="51">
        <f t="shared" si="14"/>
        <v>35560.554844038001</v>
      </c>
      <c r="W25" s="49">
        <f t="shared" si="15"/>
        <v>6355.4451559620002</v>
      </c>
      <c r="X25" s="52">
        <f t="shared" si="16"/>
        <v>41916</v>
      </c>
      <c r="Y25" s="51">
        <f t="shared" si="17"/>
        <v>30480.475580604001</v>
      </c>
      <c r="Z25" s="49">
        <f t="shared" si="18"/>
        <v>5447.5244193959998</v>
      </c>
      <c r="AA25" s="52">
        <f t="shared" si="19"/>
        <v>35928</v>
      </c>
    </row>
    <row r="26" spans="1:27" ht="12.75" customHeight="1">
      <c r="A26" s="183">
        <v>93</v>
      </c>
      <c r="B26" s="46">
        <v>40634</v>
      </c>
      <c r="C26" s="57">
        <f>'BENEFÍCIOS-SEM JRS E SEM CORREÇ'!C26</f>
        <v>545</v>
      </c>
      <c r="D26" s="96">
        <f>'base(indices)'!G31</f>
        <v>1.28248132</v>
      </c>
      <c r="E26" s="58">
        <f t="shared" si="0"/>
        <v>698.95231939999996</v>
      </c>
      <c r="F26" s="59">
        <v>0</v>
      </c>
      <c r="G26" s="60">
        <f t="shared" si="1"/>
        <v>0</v>
      </c>
      <c r="H26" s="61">
        <f t="shared" si="2"/>
        <v>698.95231939999996</v>
      </c>
      <c r="I26" s="108">
        <f t="shared" si="20"/>
        <v>84552.92680067</v>
      </c>
      <c r="J26" s="65">
        <f>IF((I26)+K26&gt;N134,N134-K26,(I26))</f>
        <v>50800.792634340003</v>
      </c>
      <c r="K26" s="63">
        <f t="shared" si="3"/>
        <v>9079.2073656600005</v>
      </c>
      <c r="L26" s="64">
        <f t="shared" si="23"/>
        <v>59880</v>
      </c>
      <c r="M26" s="65">
        <f t="shared" si="24"/>
        <v>48260.753002623002</v>
      </c>
      <c r="N26" s="63">
        <f t="shared" si="21"/>
        <v>8625.2469973770003</v>
      </c>
      <c r="O26" s="66">
        <f t="shared" si="22"/>
        <v>56886</v>
      </c>
      <c r="P26" s="63">
        <f t="shared" si="8"/>
        <v>45720.713370906007</v>
      </c>
      <c r="Q26" s="63">
        <f t="shared" si="9"/>
        <v>8171.286629094001</v>
      </c>
      <c r="R26" s="67">
        <f t="shared" si="10"/>
        <v>53892.000000000007</v>
      </c>
      <c r="S26" s="65">
        <f t="shared" si="11"/>
        <v>40640.634107472004</v>
      </c>
      <c r="T26" s="63">
        <f t="shared" si="12"/>
        <v>7263.3658925280006</v>
      </c>
      <c r="U26" s="66">
        <f t="shared" si="13"/>
        <v>47904.000000000007</v>
      </c>
      <c r="V26" s="65">
        <f t="shared" si="14"/>
        <v>35560.554844038001</v>
      </c>
      <c r="W26" s="63">
        <f t="shared" si="15"/>
        <v>6355.4451559620002</v>
      </c>
      <c r="X26" s="66">
        <f t="shared" si="16"/>
        <v>41916</v>
      </c>
      <c r="Y26" s="65">
        <f t="shared" si="17"/>
        <v>30480.475580604001</v>
      </c>
      <c r="Z26" s="63">
        <f t="shared" si="18"/>
        <v>5447.5244193959998</v>
      </c>
      <c r="AA26" s="66">
        <f t="shared" si="19"/>
        <v>35928</v>
      </c>
    </row>
    <row r="27" spans="1:27" ht="12.75" customHeight="1">
      <c r="A27" s="183">
        <v>92</v>
      </c>
      <c r="B27" s="56">
        <v>40664</v>
      </c>
      <c r="C27" s="57">
        <f>'BENEFÍCIOS-SEM JRS E SEM CORREÇ'!C27</f>
        <v>545</v>
      </c>
      <c r="D27" s="96">
        <f>'base(indices)'!G32</f>
        <v>1.28200826</v>
      </c>
      <c r="E27" s="69">
        <f t="shared" si="0"/>
        <v>698.69450170000005</v>
      </c>
      <c r="F27" s="59">
        <v>0</v>
      </c>
      <c r="G27" s="70">
        <f t="shared" si="1"/>
        <v>0</v>
      </c>
      <c r="H27" s="71">
        <f t="shared" si="2"/>
        <v>698.69450170000005</v>
      </c>
      <c r="I27" s="109">
        <f t="shared" si="20"/>
        <v>83853.974481269994</v>
      </c>
      <c r="J27" s="51">
        <f>IF((I27)+K27&gt;N134,N134-K27,(I27))</f>
        <v>50800.792634340003</v>
      </c>
      <c r="K27" s="49">
        <f t="shared" si="3"/>
        <v>9079.2073656600005</v>
      </c>
      <c r="L27" s="50">
        <f t="shared" si="23"/>
        <v>59880</v>
      </c>
      <c r="M27" s="51">
        <f t="shared" si="24"/>
        <v>48260.753002623002</v>
      </c>
      <c r="N27" s="49">
        <f t="shared" si="21"/>
        <v>8625.2469973770003</v>
      </c>
      <c r="O27" s="52">
        <f t="shared" si="22"/>
        <v>56886</v>
      </c>
      <c r="P27" s="73">
        <f t="shared" si="8"/>
        <v>45720.713370906007</v>
      </c>
      <c r="Q27" s="49">
        <f t="shared" si="9"/>
        <v>8171.286629094001</v>
      </c>
      <c r="R27" s="53">
        <f t="shared" si="10"/>
        <v>53892.000000000007</v>
      </c>
      <c r="S27" s="51">
        <f t="shared" si="11"/>
        <v>40640.634107472004</v>
      </c>
      <c r="T27" s="49">
        <f t="shared" si="12"/>
        <v>7263.3658925280006</v>
      </c>
      <c r="U27" s="52">
        <f t="shared" si="13"/>
        <v>47904.000000000007</v>
      </c>
      <c r="V27" s="51">
        <f t="shared" si="14"/>
        <v>35560.554844038001</v>
      </c>
      <c r="W27" s="49">
        <f t="shared" si="15"/>
        <v>6355.4451559620002</v>
      </c>
      <c r="X27" s="52">
        <f t="shared" si="16"/>
        <v>41916</v>
      </c>
      <c r="Y27" s="51">
        <f t="shared" si="17"/>
        <v>30480.475580604001</v>
      </c>
      <c r="Z27" s="49">
        <f t="shared" si="18"/>
        <v>5447.5244193959998</v>
      </c>
      <c r="AA27" s="52">
        <f t="shared" si="19"/>
        <v>35928</v>
      </c>
    </row>
    <row r="28" spans="1:27" ht="12.75" customHeight="1">
      <c r="A28" s="183">
        <v>91</v>
      </c>
      <c r="B28" s="46">
        <v>40695</v>
      </c>
      <c r="C28" s="57">
        <f>'BENEFÍCIOS-SEM JRS E SEM CORREÇ'!C28</f>
        <v>545</v>
      </c>
      <c r="D28" s="96">
        <f>'base(indices)'!G33</f>
        <v>1.27999866</v>
      </c>
      <c r="E28" s="58">
        <f t="shared" si="0"/>
        <v>697.59926969999992</v>
      </c>
      <c r="F28" s="59">
        <v>0</v>
      </c>
      <c r="G28" s="60">
        <f t="shared" si="1"/>
        <v>0</v>
      </c>
      <c r="H28" s="61">
        <f t="shared" si="2"/>
        <v>697.59926969999992</v>
      </c>
      <c r="I28" s="108">
        <f t="shared" si="20"/>
        <v>83155.279979569998</v>
      </c>
      <c r="J28" s="65">
        <f>IF((I28)+K28&gt;N134,N134-K28,(I28))</f>
        <v>50800.792634340003</v>
      </c>
      <c r="K28" s="63">
        <f t="shared" si="3"/>
        <v>9079.2073656600005</v>
      </c>
      <c r="L28" s="64">
        <f t="shared" si="23"/>
        <v>59880</v>
      </c>
      <c r="M28" s="65">
        <f t="shared" si="24"/>
        <v>48260.753002623002</v>
      </c>
      <c r="N28" s="63">
        <f t="shared" si="21"/>
        <v>8625.2469973770003</v>
      </c>
      <c r="O28" s="66">
        <f t="shared" si="22"/>
        <v>56886</v>
      </c>
      <c r="P28" s="63">
        <f t="shared" si="8"/>
        <v>45720.713370906007</v>
      </c>
      <c r="Q28" s="63">
        <f t="shared" si="9"/>
        <v>8171.286629094001</v>
      </c>
      <c r="R28" s="67">
        <f t="shared" si="10"/>
        <v>53892.000000000007</v>
      </c>
      <c r="S28" s="65">
        <f t="shared" si="11"/>
        <v>40640.634107472004</v>
      </c>
      <c r="T28" s="63">
        <f t="shared" si="12"/>
        <v>7263.3658925280006</v>
      </c>
      <c r="U28" s="66">
        <f t="shared" si="13"/>
        <v>47904.000000000007</v>
      </c>
      <c r="V28" s="65">
        <f t="shared" si="14"/>
        <v>35560.554844038001</v>
      </c>
      <c r="W28" s="63">
        <f t="shared" si="15"/>
        <v>6355.4451559620002</v>
      </c>
      <c r="X28" s="66">
        <f t="shared" si="16"/>
        <v>41916</v>
      </c>
      <c r="Y28" s="65">
        <f t="shared" si="17"/>
        <v>30480.475580604001</v>
      </c>
      <c r="Z28" s="63">
        <f t="shared" si="18"/>
        <v>5447.5244193959998</v>
      </c>
      <c r="AA28" s="66">
        <f t="shared" si="19"/>
        <v>35928</v>
      </c>
    </row>
    <row r="29" spans="1:27" ht="12.75" customHeight="1">
      <c r="A29" s="183">
        <v>90</v>
      </c>
      <c r="B29" s="46">
        <v>40725</v>
      </c>
      <c r="C29" s="57">
        <f>'BENEFÍCIOS-SEM JRS E SEM CORREÇ'!C29</f>
        <v>545</v>
      </c>
      <c r="D29" s="96">
        <f>'base(indices)'!G34</f>
        <v>1.2785743300000001</v>
      </c>
      <c r="E29" s="69">
        <f>C29*D29</f>
        <v>696.82300985000006</v>
      </c>
      <c r="F29" s="59">
        <v>0</v>
      </c>
      <c r="G29" s="70">
        <f t="shared" si="1"/>
        <v>0</v>
      </c>
      <c r="H29" s="71">
        <f t="shared" si="2"/>
        <v>696.82300985000006</v>
      </c>
      <c r="I29" s="109">
        <f t="shared" si="20"/>
        <v>82457.680709869994</v>
      </c>
      <c r="J29" s="51">
        <f>IF((I29)+K29&gt;N134,N134-K29,(I29))</f>
        <v>50800.792634340003</v>
      </c>
      <c r="K29" s="49">
        <f t="shared" si="3"/>
        <v>9079.2073656600005</v>
      </c>
      <c r="L29" s="50">
        <f t="shared" si="23"/>
        <v>59880</v>
      </c>
      <c r="M29" s="51">
        <f t="shared" si="24"/>
        <v>48260.753002623002</v>
      </c>
      <c r="N29" s="49">
        <f t="shared" si="21"/>
        <v>8625.2469973770003</v>
      </c>
      <c r="O29" s="52">
        <f t="shared" si="22"/>
        <v>56886</v>
      </c>
      <c r="P29" s="73">
        <f t="shared" si="8"/>
        <v>45720.713370906007</v>
      </c>
      <c r="Q29" s="49">
        <f t="shared" si="9"/>
        <v>8171.286629094001</v>
      </c>
      <c r="R29" s="53">
        <f t="shared" si="10"/>
        <v>53892.000000000007</v>
      </c>
      <c r="S29" s="51">
        <f t="shared" si="11"/>
        <v>40640.634107472004</v>
      </c>
      <c r="T29" s="49">
        <f t="shared" si="12"/>
        <v>7263.3658925280006</v>
      </c>
      <c r="U29" s="52">
        <f t="shared" si="13"/>
        <v>47904.000000000007</v>
      </c>
      <c r="V29" s="51">
        <f t="shared" si="14"/>
        <v>35560.554844038001</v>
      </c>
      <c r="W29" s="49">
        <f t="shared" si="15"/>
        <v>6355.4451559620002</v>
      </c>
      <c r="X29" s="52">
        <f t="shared" si="16"/>
        <v>41916</v>
      </c>
      <c r="Y29" s="51">
        <f t="shared" si="17"/>
        <v>30480.475580604001</v>
      </c>
      <c r="Z29" s="49">
        <f t="shared" si="18"/>
        <v>5447.5244193959998</v>
      </c>
      <c r="AA29" s="52">
        <f t="shared" si="19"/>
        <v>35928</v>
      </c>
    </row>
    <row r="30" spans="1:27" ht="12.75" customHeight="1">
      <c r="A30" s="183">
        <v>89</v>
      </c>
      <c r="B30" s="56">
        <v>40756</v>
      </c>
      <c r="C30" s="57">
        <f>'BENEFÍCIOS-SEM JRS E SEM CORREÇ'!C30</f>
        <v>545</v>
      </c>
      <c r="D30" s="96">
        <f>'base(indices)'!G35</f>
        <v>1.2770048899999999</v>
      </c>
      <c r="E30" s="58">
        <f t="shared" si="0"/>
        <v>695.96766504999994</v>
      </c>
      <c r="F30" s="59">
        <v>0</v>
      </c>
      <c r="G30" s="60">
        <f t="shared" si="1"/>
        <v>0</v>
      </c>
      <c r="H30" s="61">
        <f t="shared" si="2"/>
        <v>695.96766504999994</v>
      </c>
      <c r="I30" s="108">
        <f t="shared" si="20"/>
        <v>81760.857700019988</v>
      </c>
      <c r="J30" s="65">
        <f>IF((I30)+K30&gt;N134,N134-K30,(I30))</f>
        <v>50800.792634340003</v>
      </c>
      <c r="K30" s="63">
        <f t="shared" si="3"/>
        <v>9079.2073656600005</v>
      </c>
      <c r="L30" s="64">
        <f t="shared" si="23"/>
        <v>59880</v>
      </c>
      <c r="M30" s="65">
        <f t="shared" si="24"/>
        <v>48260.753002623002</v>
      </c>
      <c r="N30" s="63">
        <f t="shared" si="21"/>
        <v>8625.2469973770003</v>
      </c>
      <c r="O30" s="66">
        <f t="shared" si="22"/>
        <v>56886</v>
      </c>
      <c r="P30" s="63">
        <f>J30*$P$9</f>
        <v>45720.713370906007</v>
      </c>
      <c r="Q30" s="63">
        <f t="shared" si="9"/>
        <v>8171.286629094001</v>
      </c>
      <c r="R30" s="67">
        <f t="shared" si="10"/>
        <v>53892.000000000007</v>
      </c>
      <c r="S30" s="65">
        <f t="shared" si="11"/>
        <v>40640.634107472004</v>
      </c>
      <c r="T30" s="63">
        <f t="shared" si="12"/>
        <v>7263.3658925280006</v>
      </c>
      <c r="U30" s="66">
        <f t="shared" si="13"/>
        <v>47904.000000000007</v>
      </c>
      <c r="V30" s="65">
        <f t="shared" si="14"/>
        <v>35560.554844038001</v>
      </c>
      <c r="W30" s="63">
        <f t="shared" si="15"/>
        <v>6355.4451559620002</v>
      </c>
      <c r="X30" s="66">
        <f t="shared" si="16"/>
        <v>41916</v>
      </c>
      <c r="Y30" s="65">
        <f t="shared" si="17"/>
        <v>30480.475580604001</v>
      </c>
      <c r="Z30" s="63">
        <f t="shared" si="18"/>
        <v>5447.5244193959998</v>
      </c>
      <c r="AA30" s="66">
        <f t="shared" si="19"/>
        <v>35928</v>
      </c>
    </row>
    <row r="31" spans="1:27" ht="12.75" customHeight="1">
      <c r="A31" s="183">
        <v>88</v>
      </c>
      <c r="B31" s="46">
        <v>40787</v>
      </c>
      <c r="C31" s="57">
        <f>'BENEFÍCIOS-SEM JRS E SEM CORREÇ'!C31</f>
        <v>545</v>
      </c>
      <c r="D31" s="96">
        <f>'base(indices)'!G36</f>
        <v>1.2743593200000001</v>
      </c>
      <c r="E31" s="69">
        <f t="shared" si="0"/>
        <v>694.52582940000002</v>
      </c>
      <c r="F31" s="59">
        <v>0</v>
      </c>
      <c r="G31" s="70">
        <f t="shared" si="1"/>
        <v>0</v>
      </c>
      <c r="H31" s="71">
        <f t="shared" si="2"/>
        <v>694.52582940000002</v>
      </c>
      <c r="I31" s="109">
        <f t="shared" si="20"/>
        <v>81064.890034969983</v>
      </c>
      <c r="J31" s="51">
        <f>IF((I31)+K31&gt;N134,N134-K31,(I31))</f>
        <v>50800.792634340003</v>
      </c>
      <c r="K31" s="49">
        <f t="shared" si="3"/>
        <v>9079.2073656600005</v>
      </c>
      <c r="L31" s="50">
        <f t="shared" si="23"/>
        <v>59880</v>
      </c>
      <c r="M31" s="51">
        <f t="shared" si="24"/>
        <v>48260.753002623002</v>
      </c>
      <c r="N31" s="49">
        <f t="shared" si="21"/>
        <v>8625.2469973770003</v>
      </c>
      <c r="O31" s="52">
        <f t="shared" si="22"/>
        <v>56886</v>
      </c>
      <c r="P31" s="73">
        <f>J31*$P$9</f>
        <v>45720.713370906007</v>
      </c>
      <c r="Q31" s="49">
        <f t="shared" si="9"/>
        <v>8171.286629094001</v>
      </c>
      <c r="R31" s="53">
        <f t="shared" si="10"/>
        <v>53892.000000000007</v>
      </c>
      <c r="S31" s="51">
        <f t="shared" si="11"/>
        <v>40640.634107472004</v>
      </c>
      <c r="T31" s="49">
        <f t="shared" si="12"/>
        <v>7263.3658925280006</v>
      </c>
      <c r="U31" s="52">
        <f t="shared" si="13"/>
        <v>47904.000000000007</v>
      </c>
      <c r="V31" s="51">
        <f t="shared" si="14"/>
        <v>35560.554844038001</v>
      </c>
      <c r="W31" s="49">
        <f t="shared" si="15"/>
        <v>6355.4451559620002</v>
      </c>
      <c r="X31" s="52">
        <f t="shared" si="16"/>
        <v>41916</v>
      </c>
      <c r="Y31" s="51">
        <f t="shared" si="17"/>
        <v>30480.475580604001</v>
      </c>
      <c r="Z31" s="49">
        <f t="shared" si="18"/>
        <v>5447.5244193959998</v>
      </c>
      <c r="AA31" s="52">
        <f t="shared" si="19"/>
        <v>35928</v>
      </c>
    </row>
    <row r="32" spans="1:27" ht="12.75" customHeight="1">
      <c r="A32" s="183">
        <v>87</v>
      </c>
      <c r="B32" s="46">
        <v>40817</v>
      </c>
      <c r="C32" s="57">
        <f>'BENEFÍCIOS-SEM JRS E SEM CORREÇ'!C32</f>
        <v>545</v>
      </c>
      <c r="D32" s="96">
        <f>'base(indices)'!G37</f>
        <v>1.2730824199999999</v>
      </c>
      <c r="E32" s="58">
        <f t="shared" si="0"/>
        <v>693.82991889999994</v>
      </c>
      <c r="F32" s="59">
        <v>0</v>
      </c>
      <c r="G32" s="60">
        <f t="shared" si="1"/>
        <v>0</v>
      </c>
      <c r="H32" s="61">
        <f t="shared" si="2"/>
        <v>693.82991889999994</v>
      </c>
      <c r="I32" s="108">
        <f t="shared" si="20"/>
        <v>80370.364205569989</v>
      </c>
      <c r="J32" s="65">
        <f>IF((I32)+K32&gt;N134,N134-K32,(I32))</f>
        <v>50800.792634340003</v>
      </c>
      <c r="K32" s="63">
        <f t="shared" si="3"/>
        <v>9079.2073656600005</v>
      </c>
      <c r="L32" s="64">
        <f t="shared" si="23"/>
        <v>59880</v>
      </c>
      <c r="M32" s="65">
        <f t="shared" si="24"/>
        <v>48260.753002623002</v>
      </c>
      <c r="N32" s="63">
        <f t="shared" si="21"/>
        <v>8625.2469973770003</v>
      </c>
      <c r="O32" s="66">
        <f t="shared" si="22"/>
        <v>56886</v>
      </c>
      <c r="P32" s="63">
        <f t="shared" ref="P32:P49" si="25">J32*$P$9</f>
        <v>45720.713370906007</v>
      </c>
      <c r="Q32" s="63">
        <f t="shared" si="9"/>
        <v>8171.286629094001</v>
      </c>
      <c r="R32" s="67">
        <f t="shared" si="10"/>
        <v>53892.000000000007</v>
      </c>
      <c r="S32" s="65">
        <f t="shared" si="11"/>
        <v>40640.634107472004</v>
      </c>
      <c r="T32" s="63">
        <f t="shared" si="12"/>
        <v>7263.3658925280006</v>
      </c>
      <c r="U32" s="66">
        <f t="shared" si="13"/>
        <v>47904.000000000007</v>
      </c>
      <c r="V32" s="65">
        <f t="shared" si="14"/>
        <v>35560.554844038001</v>
      </c>
      <c r="W32" s="63">
        <f t="shared" si="15"/>
        <v>6355.4451559620002</v>
      </c>
      <c r="X32" s="66">
        <f t="shared" si="16"/>
        <v>41916</v>
      </c>
      <c r="Y32" s="65">
        <f t="shared" si="17"/>
        <v>30480.475580604001</v>
      </c>
      <c r="Z32" s="63">
        <f t="shared" si="18"/>
        <v>5447.5244193959998</v>
      </c>
      <c r="AA32" s="66">
        <f t="shared" si="19"/>
        <v>35928</v>
      </c>
    </row>
    <row r="33" spans="1:27" ht="12.75" customHeight="1">
      <c r="A33" s="183">
        <v>86</v>
      </c>
      <c r="B33" s="56">
        <v>40848</v>
      </c>
      <c r="C33" s="57">
        <f>'BENEFÍCIOS-SEM JRS E SEM CORREÇ'!C33</f>
        <v>545</v>
      </c>
      <c r="D33" s="96">
        <f>'base(indices)'!G38</f>
        <v>1.2722936</v>
      </c>
      <c r="E33" s="69">
        <f t="shared" si="0"/>
        <v>693.40001200000006</v>
      </c>
      <c r="F33" s="59">
        <v>0</v>
      </c>
      <c r="G33" s="70">
        <f t="shared" si="1"/>
        <v>0</v>
      </c>
      <c r="H33" s="71">
        <f t="shared" si="2"/>
        <v>693.40001200000006</v>
      </c>
      <c r="I33" s="109">
        <f t="shared" si="20"/>
        <v>79676.534286669994</v>
      </c>
      <c r="J33" s="51">
        <f>IF((I33)+K33&gt;N134,N134-K33,(I33))</f>
        <v>50800.792634340003</v>
      </c>
      <c r="K33" s="49">
        <f t="shared" si="3"/>
        <v>9079.2073656600005</v>
      </c>
      <c r="L33" s="50">
        <f t="shared" si="23"/>
        <v>59880</v>
      </c>
      <c r="M33" s="51">
        <f t="shared" si="24"/>
        <v>48260.753002623002</v>
      </c>
      <c r="N33" s="49">
        <f t="shared" si="21"/>
        <v>8625.2469973770003</v>
      </c>
      <c r="O33" s="52">
        <f t="shared" si="22"/>
        <v>56886</v>
      </c>
      <c r="P33" s="73">
        <f t="shared" si="25"/>
        <v>45720.713370906007</v>
      </c>
      <c r="Q33" s="49">
        <f t="shared" si="9"/>
        <v>8171.286629094001</v>
      </c>
      <c r="R33" s="53">
        <f t="shared" si="10"/>
        <v>53892.000000000007</v>
      </c>
      <c r="S33" s="51">
        <f t="shared" si="11"/>
        <v>40640.634107472004</v>
      </c>
      <c r="T33" s="49">
        <f t="shared" si="12"/>
        <v>7263.3658925280006</v>
      </c>
      <c r="U33" s="52">
        <f t="shared" si="13"/>
        <v>47904.000000000007</v>
      </c>
      <c r="V33" s="51">
        <f t="shared" si="14"/>
        <v>35560.554844038001</v>
      </c>
      <c r="W33" s="49">
        <f t="shared" si="15"/>
        <v>6355.4451559620002</v>
      </c>
      <c r="X33" s="52">
        <f t="shared" si="16"/>
        <v>41916</v>
      </c>
      <c r="Y33" s="51">
        <f t="shared" si="17"/>
        <v>30480.475580604001</v>
      </c>
      <c r="Z33" s="49">
        <f t="shared" si="18"/>
        <v>5447.5244193959998</v>
      </c>
      <c r="AA33" s="52">
        <f t="shared" si="19"/>
        <v>35928</v>
      </c>
    </row>
    <row r="34" spans="1:27" ht="12.75" customHeight="1">
      <c r="A34" s="183">
        <v>85</v>
      </c>
      <c r="B34" s="46">
        <v>40878</v>
      </c>
      <c r="C34" s="57">
        <f>C33</f>
        <v>545</v>
      </c>
      <c r="D34" s="96">
        <f>'base(indices)'!G39</f>
        <v>1.27147349</v>
      </c>
      <c r="E34" s="58">
        <f t="shared" si="0"/>
        <v>692.95305205</v>
      </c>
      <c r="F34" s="59">
        <v>0</v>
      </c>
      <c r="G34" s="60">
        <f t="shared" si="1"/>
        <v>0</v>
      </c>
      <c r="H34" s="61">
        <f t="shared" si="2"/>
        <v>692.95305205</v>
      </c>
      <c r="I34" s="108">
        <f t="shared" si="20"/>
        <v>78983.134274669996</v>
      </c>
      <c r="J34" s="65">
        <f>IF((I34)+K34&gt;N134,N134-K34,(I34))</f>
        <v>50800.792634340003</v>
      </c>
      <c r="K34" s="63">
        <f t="shared" si="3"/>
        <v>9079.2073656600005</v>
      </c>
      <c r="L34" s="64">
        <f t="shared" si="23"/>
        <v>59880</v>
      </c>
      <c r="M34" s="65">
        <f t="shared" si="24"/>
        <v>48260.753002623002</v>
      </c>
      <c r="N34" s="63">
        <f t="shared" si="21"/>
        <v>8625.2469973770003</v>
      </c>
      <c r="O34" s="66">
        <f t="shared" si="22"/>
        <v>56886</v>
      </c>
      <c r="P34" s="63">
        <f t="shared" si="25"/>
        <v>45720.713370906007</v>
      </c>
      <c r="Q34" s="63">
        <f t="shared" si="9"/>
        <v>8171.286629094001</v>
      </c>
      <c r="R34" s="67">
        <f t="shared" si="10"/>
        <v>53892.000000000007</v>
      </c>
      <c r="S34" s="65">
        <f t="shared" si="11"/>
        <v>40640.634107472004</v>
      </c>
      <c r="T34" s="63">
        <f t="shared" si="12"/>
        <v>7263.3658925280006</v>
      </c>
      <c r="U34" s="66">
        <f t="shared" si="13"/>
        <v>47904.000000000007</v>
      </c>
      <c r="V34" s="65">
        <f t="shared" si="14"/>
        <v>35560.554844038001</v>
      </c>
      <c r="W34" s="63">
        <f t="shared" si="15"/>
        <v>6355.4451559620002</v>
      </c>
      <c r="X34" s="66">
        <f t="shared" si="16"/>
        <v>41916</v>
      </c>
      <c r="Y34" s="65">
        <f t="shared" si="17"/>
        <v>30480.475580604001</v>
      </c>
      <c r="Z34" s="63">
        <f t="shared" si="18"/>
        <v>5447.5244193959998</v>
      </c>
      <c r="AA34" s="66">
        <f t="shared" si="19"/>
        <v>35928</v>
      </c>
    </row>
    <row r="35" spans="1:27" ht="12.75" customHeight="1">
      <c r="A35" s="183">
        <v>84</v>
      </c>
      <c r="B35" s="46">
        <v>40909</v>
      </c>
      <c r="C35" s="57">
        <f>'BENEFÍCIOS-SEM JRS E SEM CORREÇ'!C35</f>
        <v>622</v>
      </c>
      <c r="D35" s="96">
        <f>'base(indices)'!G40</f>
        <v>1.2702832399999999</v>
      </c>
      <c r="E35" s="69">
        <f t="shared" si="0"/>
        <v>790.11617527999999</v>
      </c>
      <c r="F35" s="59">
        <v>0</v>
      </c>
      <c r="G35" s="70">
        <f t="shared" si="1"/>
        <v>0</v>
      </c>
      <c r="H35" s="71">
        <f t="shared" si="2"/>
        <v>790.11617527999999</v>
      </c>
      <c r="I35" s="109">
        <f t="shared" si="20"/>
        <v>78290.181222619998</v>
      </c>
      <c r="J35" s="51">
        <f>IF((I35)+K35&gt;N134,N134-K35,(I35))</f>
        <v>50800.792634340003</v>
      </c>
      <c r="K35" s="49">
        <f t="shared" si="3"/>
        <v>9079.2073656600005</v>
      </c>
      <c r="L35" s="50">
        <f t="shared" si="23"/>
        <v>59880</v>
      </c>
      <c r="M35" s="51">
        <f t="shared" si="24"/>
        <v>48260.753002623002</v>
      </c>
      <c r="N35" s="49">
        <f t="shared" si="21"/>
        <v>8625.2469973770003</v>
      </c>
      <c r="O35" s="52">
        <f t="shared" si="22"/>
        <v>56886</v>
      </c>
      <c r="P35" s="73">
        <f t="shared" si="25"/>
        <v>45720.713370906007</v>
      </c>
      <c r="Q35" s="49">
        <f t="shared" si="9"/>
        <v>8171.286629094001</v>
      </c>
      <c r="R35" s="53">
        <f t="shared" si="10"/>
        <v>53892.000000000007</v>
      </c>
      <c r="S35" s="51">
        <f t="shared" si="11"/>
        <v>40640.634107472004</v>
      </c>
      <c r="T35" s="49">
        <f t="shared" si="12"/>
        <v>7263.3658925280006</v>
      </c>
      <c r="U35" s="52">
        <f t="shared" si="13"/>
        <v>47904.000000000007</v>
      </c>
      <c r="V35" s="51">
        <f t="shared" si="14"/>
        <v>35560.554844038001</v>
      </c>
      <c r="W35" s="49">
        <f t="shared" si="15"/>
        <v>6355.4451559620002</v>
      </c>
      <c r="X35" s="52">
        <f t="shared" si="16"/>
        <v>41916</v>
      </c>
      <c r="Y35" s="51">
        <f t="shared" si="17"/>
        <v>30480.475580604001</v>
      </c>
      <c r="Z35" s="49">
        <f t="shared" si="18"/>
        <v>5447.5244193959998</v>
      </c>
      <c r="AA35" s="52">
        <f t="shared" si="19"/>
        <v>35928</v>
      </c>
    </row>
    <row r="36" spans="1:27" ht="12.75" customHeight="1">
      <c r="A36" s="183">
        <v>83</v>
      </c>
      <c r="B36" s="56">
        <v>40940</v>
      </c>
      <c r="C36" s="57">
        <f>'BENEFÍCIOS-SEM JRS E SEM CORREÇ'!C36</f>
        <v>622</v>
      </c>
      <c r="D36" s="96">
        <f>'base(indices)'!G41</f>
        <v>1.2691866599999999</v>
      </c>
      <c r="E36" s="58">
        <f t="shared" si="0"/>
        <v>789.4341025199999</v>
      </c>
      <c r="F36" s="59">
        <v>0</v>
      </c>
      <c r="G36" s="60">
        <f t="shared" si="1"/>
        <v>0</v>
      </c>
      <c r="H36" s="61">
        <f t="shared" si="2"/>
        <v>789.4341025199999</v>
      </c>
      <c r="I36" s="108">
        <f t="shared" si="20"/>
        <v>77500.065047340002</v>
      </c>
      <c r="J36" s="65">
        <f>IF((I36)+K36&gt;N134,N134-K36,(I36))</f>
        <v>50800.792634340003</v>
      </c>
      <c r="K36" s="63">
        <f t="shared" si="3"/>
        <v>9079.2073656600005</v>
      </c>
      <c r="L36" s="64">
        <f t="shared" si="23"/>
        <v>59880</v>
      </c>
      <c r="M36" s="65">
        <f t="shared" si="24"/>
        <v>48260.753002623002</v>
      </c>
      <c r="N36" s="63">
        <f t="shared" si="21"/>
        <v>8625.2469973770003</v>
      </c>
      <c r="O36" s="66">
        <f t="shared" si="22"/>
        <v>56886</v>
      </c>
      <c r="P36" s="63">
        <f t="shared" si="25"/>
        <v>45720.713370906007</v>
      </c>
      <c r="Q36" s="63">
        <f t="shared" si="9"/>
        <v>8171.286629094001</v>
      </c>
      <c r="R36" s="67">
        <f t="shared" si="10"/>
        <v>53892.000000000007</v>
      </c>
      <c r="S36" s="65">
        <f t="shared" si="11"/>
        <v>40640.634107472004</v>
      </c>
      <c r="T36" s="63">
        <f t="shared" si="12"/>
        <v>7263.3658925280006</v>
      </c>
      <c r="U36" s="66">
        <f t="shared" si="13"/>
        <v>47904.000000000007</v>
      </c>
      <c r="V36" s="65">
        <f t="shared" si="14"/>
        <v>35560.554844038001</v>
      </c>
      <c r="W36" s="63">
        <f t="shared" si="15"/>
        <v>6355.4451559620002</v>
      </c>
      <c r="X36" s="66">
        <f t="shared" si="16"/>
        <v>41916</v>
      </c>
      <c r="Y36" s="65">
        <f t="shared" si="17"/>
        <v>30480.475580604001</v>
      </c>
      <c r="Z36" s="63">
        <f t="shared" si="18"/>
        <v>5447.5244193959998</v>
      </c>
      <c r="AA36" s="66">
        <f t="shared" si="19"/>
        <v>35928</v>
      </c>
    </row>
    <row r="37" spans="1:27" ht="12.75" customHeight="1">
      <c r="A37" s="183">
        <v>82</v>
      </c>
      <c r="B37" s="46">
        <v>40969</v>
      </c>
      <c r="C37" s="57">
        <f>'BENEFÍCIOS-SEM JRS E SEM CORREÇ'!C37</f>
        <v>622</v>
      </c>
      <c r="D37" s="96">
        <f>'base(indices)'!G42</f>
        <v>1.2691866599999999</v>
      </c>
      <c r="E37" s="69">
        <f t="shared" si="0"/>
        <v>789.4341025199999</v>
      </c>
      <c r="F37" s="59">
        <v>0</v>
      </c>
      <c r="G37" s="70">
        <f t="shared" si="1"/>
        <v>0</v>
      </c>
      <c r="H37" s="71">
        <f t="shared" si="2"/>
        <v>789.4341025199999</v>
      </c>
      <c r="I37" s="109">
        <f t="shared" si="20"/>
        <v>76710.630944820005</v>
      </c>
      <c r="J37" s="51">
        <f>IF((I37)+K37&gt;N134,N134-K37,(I37))</f>
        <v>50800.792634340003</v>
      </c>
      <c r="K37" s="73">
        <f t="shared" si="3"/>
        <v>9079.2073656600005</v>
      </c>
      <c r="L37" s="74">
        <f t="shared" si="23"/>
        <v>59880</v>
      </c>
      <c r="M37" s="51">
        <f t="shared" si="24"/>
        <v>48260.753002623002</v>
      </c>
      <c r="N37" s="49">
        <f t="shared" si="21"/>
        <v>8625.2469973770003</v>
      </c>
      <c r="O37" s="52">
        <f t="shared" si="22"/>
        <v>56886</v>
      </c>
      <c r="P37" s="73">
        <f t="shared" si="25"/>
        <v>45720.713370906007</v>
      </c>
      <c r="Q37" s="49">
        <f t="shared" si="9"/>
        <v>8171.286629094001</v>
      </c>
      <c r="R37" s="53">
        <f>P37+Q37</f>
        <v>53892.000000000007</v>
      </c>
      <c r="S37" s="51">
        <f t="shared" si="11"/>
        <v>40640.634107472004</v>
      </c>
      <c r="T37" s="49">
        <f t="shared" si="12"/>
        <v>7263.3658925280006</v>
      </c>
      <c r="U37" s="52">
        <f t="shared" si="13"/>
        <v>47904.000000000007</v>
      </c>
      <c r="V37" s="51">
        <f t="shared" si="14"/>
        <v>35560.554844038001</v>
      </c>
      <c r="W37" s="49">
        <f t="shared" si="15"/>
        <v>6355.4451559620002</v>
      </c>
      <c r="X37" s="52">
        <f t="shared" si="16"/>
        <v>41916</v>
      </c>
      <c r="Y37" s="51">
        <f t="shared" si="17"/>
        <v>30480.475580604001</v>
      </c>
      <c r="Z37" s="49">
        <f t="shared" si="18"/>
        <v>5447.5244193959998</v>
      </c>
      <c r="AA37" s="52">
        <f t="shared" si="19"/>
        <v>35928</v>
      </c>
    </row>
    <row r="38" spans="1:27" ht="12.75" customHeight="1">
      <c r="A38" s="183">
        <v>81</v>
      </c>
      <c r="B38" s="46">
        <v>41000</v>
      </c>
      <c r="C38" s="57">
        <f>'BENEFÍCIOS-SEM JRS E SEM CORREÇ'!C38</f>
        <v>622</v>
      </c>
      <c r="D38" s="96">
        <f>'base(indices)'!G43</f>
        <v>1.2678326200000001</v>
      </c>
      <c r="E38" s="58">
        <f t="shared" si="0"/>
        <v>788.59188964000009</v>
      </c>
      <c r="F38" s="59">
        <v>0</v>
      </c>
      <c r="G38" s="60">
        <f t="shared" si="1"/>
        <v>0</v>
      </c>
      <c r="H38" s="61">
        <f t="shared" si="2"/>
        <v>788.59188964000009</v>
      </c>
      <c r="I38" s="108">
        <f t="shared" si="20"/>
        <v>75921.196842300007</v>
      </c>
      <c r="J38" s="65">
        <f>IF((I38)+K38&gt;N134,N134-K38,(I38))</f>
        <v>50800.792634340003</v>
      </c>
      <c r="K38" s="63">
        <f t="shared" ref="K38:K69" si="26">H$134</f>
        <v>9079.2073656600005</v>
      </c>
      <c r="L38" s="75">
        <f t="shared" ref="L38:L69" si="27">J38+K38</f>
        <v>59880</v>
      </c>
      <c r="M38" s="65">
        <f t="shared" si="24"/>
        <v>48260.753002623002</v>
      </c>
      <c r="N38" s="63">
        <f t="shared" si="21"/>
        <v>8625.2469973770003</v>
      </c>
      <c r="O38" s="66">
        <f t="shared" si="22"/>
        <v>56886</v>
      </c>
      <c r="P38" s="63">
        <f>J38*$P$9</f>
        <v>45720.713370906007</v>
      </c>
      <c r="Q38" s="63">
        <f t="shared" si="9"/>
        <v>8171.286629094001</v>
      </c>
      <c r="R38" s="67">
        <f t="shared" ref="R38:R53" si="28">P38+Q38</f>
        <v>53892.000000000007</v>
      </c>
      <c r="S38" s="65">
        <f t="shared" si="11"/>
        <v>40640.634107472004</v>
      </c>
      <c r="T38" s="63">
        <f t="shared" si="12"/>
        <v>7263.3658925280006</v>
      </c>
      <c r="U38" s="66">
        <f t="shared" si="13"/>
        <v>47904.000000000007</v>
      </c>
      <c r="V38" s="65">
        <f t="shared" si="14"/>
        <v>35560.554844038001</v>
      </c>
      <c r="W38" s="63">
        <f t="shared" si="15"/>
        <v>6355.4451559620002</v>
      </c>
      <c r="X38" s="66">
        <f t="shared" si="16"/>
        <v>41916</v>
      </c>
      <c r="Y38" s="65">
        <f t="shared" si="17"/>
        <v>30480.475580604001</v>
      </c>
      <c r="Z38" s="63">
        <f t="shared" si="18"/>
        <v>5447.5244193959998</v>
      </c>
      <c r="AA38" s="66">
        <f t="shared" si="19"/>
        <v>35928</v>
      </c>
    </row>
    <row r="39" spans="1:27" ht="12.75" customHeight="1">
      <c r="A39" s="183">
        <v>80</v>
      </c>
      <c r="B39" s="56">
        <v>41030</v>
      </c>
      <c r="C39" s="57">
        <f>'BENEFÍCIOS-SEM JRS E SEM CORREÇ'!C39</f>
        <v>622</v>
      </c>
      <c r="D39" s="96">
        <f>'base(indices)'!G44</f>
        <v>1.26754488</v>
      </c>
      <c r="E39" s="69">
        <f t="shared" si="0"/>
        <v>788.41291535999994</v>
      </c>
      <c r="F39" s="59">
        <v>0</v>
      </c>
      <c r="G39" s="70">
        <f t="shared" si="1"/>
        <v>0</v>
      </c>
      <c r="H39" s="71">
        <f t="shared" si="2"/>
        <v>788.41291535999994</v>
      </c>
      <c r="I39" s="109">
        <f t="shared" si="20"/>
        <v>75132.604952660011</v>
      </c>
      <c r="J39" s="51">
        <f>IF((I39)+K39&gt;N134,N134-K39,(I39))</f>
        <v>50800.792634340003</v>
      </c>
      <c r="K39" s="49">
        <f t="shared" si="26"/>
        <v>9079.2073656600005</v>
      </c>
      <c r="L39" s="50">
        <f t="shared" si="27"/>
        <v>59880</v>
      </c>
      <c r="M39" s="51">
        <f t="shared" si="24"/>
        <v>48260.753002623002</v>
      </c>
      <c r="N39" s="49">
        <f t="shared" si="21"/>
        <v>8625.2469973770003</v>
      </c>
      <c r="O39" s="52">
        <f t="shared" si="22"/>
        <v>56886</v>
      </c>
      <c r="P39" s="73">
        <f t="shared" si="25"/>
        <v>45720.713370906007</v>
      </c>
      <c r="Q39" s="49">
        <f t="shared" si="9"/>
        <v>8171.286629094001</v>
      </c>
      <c r="R39" s="53">
        <f t="shared" si="28"/>
        <v>53892.000000000007</v>
      </c>
      <c r="S39" s="51">
        <f t="shared" si="11"/>
        <v>40640.634107472004</v>
      </c>
      <c r="T39" s="49">
        <f t="shared" si="12"/>
        <v>7263.3658925280006</v>
      </c>
      <c r="U39" s="52">
        <f t="shared" si="13"/>
        <v>47904.000000000007</v>
      </c>
      <c r="V39" s="51">
        <f t="shared" si="14"/>
        <v>35560.554844038001</v>
      </c>
      <c r="W39" s="49">
        <f t="shared" si="15"/>
        <v>6355.4451559620002</v>
      </c>
      <c r="X39" s="52">
        <f t="shared" si="16"/>
        <v>41916</v>
      </c>
      <c r="Y39" s="51">
        <f t="shared" si="17"/>
        <v>30480.475580604001</v>
      </c>
      <c r="Z39" s="49">
        <f t="shared" si="18"/>
        <v>5447.5244193959998</v>
      </c>
      <c r="AA39" s="52">
        <f t="shared" si="19"/>
        <v>35928</v>
      </c>
    </row>
    <row r="40" spans="1:27" ht="12.75" customHeight="1">
      <c r="A40" s="183">
        <v>79</v>
      </c>
      <c r="B40" s="46">
        <v>41061</v>
      </c>
      <c r="C40" s="57">
        <f>'BENEFÍCIOS-SEM JRS E SEM CORREÇ'!C40</f>
        <v>622</v>
      </c>
      <c r="D40" s="96">
        <f>'base(indices)'!G45</f>
        <v>1.2669519499999999</v>
      </c>
      <c r="E40" s="58">
        <f t="shared" si="0"/>
        <v>788.04411289999996</v>
      </c>
      <c r="F40" s="59">
        <v>0</v>
      </c>
      <c r="G40" s="60">
        <f t="shared" si="1"/>
        <v>0</v>
      </c>
      <c r="H40" s="61">
        <f t="shared" si="2"/>
        <v>788.04411289999996</v>
      </c>
      <c r="I40" s="108">
        <f t="shared" si="20"/>
        <v>74344.192037300018</v>
      </c>
      <c r="J40" s="65">
        <f>IF((I40)+K40&gt;N134,N134-K40,(I40))</f>
        <v>50800.792634340003</v>
      </c>
      <c r="K40" s="63">
        <f t="shared" si="26"/>
        <v>9079.2073656600005</v>
      </c>
      <c r="L40" s="75">
        <f t="shared" si="27"/>
        <v>59880</v>
      </c>
      <c r="M40" s="65">
        <f t="shared" si="24"/>
        <v>48260.753002623002</v>
      </c>
      <c r="N40" s="63">
        <f t="shared" si="21"/>
        <v>8625.2469973770003</v>
      </c>
      <c r="O40" s="66">
        <f t="shared" si="22"/>
        <v>56886</v>
      </c>
      <c r="P40" s="63">
        <f t="shared" si="25"/>
        <v>45720.713370906007</v>
      </c>
      <c r="Q40" s="63">
        <f t="shared" si="9"/>
        <v>8171.286629094001</v>
      </c>
      <c r="R40" s="67">
        <f t="shared" si="28"/>
        <v>53892.000000000007</v>
      </c>
      <c r="S40" s="65">
        <f t="shared" si="11"/>
        <v>40640.634107472004</v>
      </c>
      <c r="T40" s="63">
        <f t="shared" si="12"/>
        <v>7263.3658925280006</v>
      </c>
      <c r="U40" s="66">
        <f t="shared" si="13"/>
        <v>47904.000000000007</v>
      </c>
      <c r="V40" s="65">
        <f t="shared" si="14"/>
        <v>35560.554844038001</v>
      </c>
      <c r="W40" s="63">
        <f t="shared" si="15"/>
        <v>6355.4451559620002</v>
      </c>
      <c r="X40" s="66">
        <f t="shared" si="16"/>
        <v>41916</v>
      </c>
      <c r="Y40" s="65">
        <f t="shared" si="17"/>
        <v>30480.475580604001</v>
      </c>
      <c r="Z40" s="63">
        <f t="shared" si="18"/>
        <v>5447.5244193959998</v>
      </c>
      <c r="AA40" s="66">
        <f t="shared" si="19"/>
        <v>35928</v>
      </c>
    </row>
    <row r="41" spans="1:27" ht="12.75" customHeight="1">
      <c r="A41" s="183">
        <v>78</v>
      </c>
      <c r="B41" s="46">
        <v>41091</v>
      </c>
      <c r="C41" s="57">
        <f>'BENEFÍCIOS-SEM JRS E SEM CORREÇ'!C41</f>
        <v>622</v>
      </c>
      <c r="D41" s="96">
        <f>'base(indices)'!G46</f>
        <v>1.2669519499999999</v>
      </c>
      <c r="E41" s="69">
        <f t="shared" si="0"/>
        <v>788.04411289999996</v>
      </c>
      <c r="F41" s="59">
        <v>0</v>
      </c>
      <c r="G41" s="70">
        <f t="shared" si="1"/>
        <v>0</v>
      </c>
      <c r="H41" s="71">
        <f t="shared" si="2"/>
        <v>788.04411289999996</v>
      </c>
      <c r="I41" s="109">
        <f t="shared" si="20"/>
        <v>73556.147924400022</v>
      </c>
      <c r="J41" s="51">
        <f>IF((I41)+K41&gt;N134,N134-K41,(I41))</f>
        <v>50800.792634340003</v>
      </c>
      <c r="K41" s="49">
        <f t="shared" si="26"/>
        <v>9079.2073656600005</v>
      </c>
      <c r="L41" s="50">
        <f t="shared" si="27"/>
        <v>59880</v>
      </c>
      <c r="M41" s="51">
        <f t="shared" si="24"/>
        <v>48260.753002623002</v>
      </c>
      <c r="N41" s="49">
        <f t="shared" si="21"/>
        <v>8625.2469973770003</v>
      </c>
      <c r="O41" s="52">
        <f t="shared" si="22"/>
        <v>56886</v>
      </c>
      <c r="P41" s="73">
        <f t="shared" si="25"/>
        <v>45720.713370906007</v>
      </c>
      <c r="Q41" s="49">
        <f t="shared" si="9"/>
        <v>8171.286629094001</v>
      </c>
      <c r="R41" s="53">
        <f t="shared" si="28"/>
        <v>53892.000000000007</v>
      </c>
      <c r="S41" s="51">
        <f t="shared" si="11"/>
        <v>40640.634107472004</v>
      </c>
      <c r="T41" s="49">
        <f t="shared" si="12"/>
        <v>7263.3658925280006</v>
      </c>
      <c r="U41" s="52">
        <f t="shared" si="13"/>
        <v>47904.000000000007</v>
      </c>
      <c r="V41" s="51">
        <f t="shared" si="14"/>
        <v>35560.554844038001</v>
      </c>
      <c r="W41" s="49">
        <f t="shared" si="15"/>
        <v>6355.4451559620002</v>
      </c>
      <c r="X41" s="52">
        <f t="shared" si="16"/>
        <v>41916</v>
      </c>
      <c r="Y41" s="51">
        <f t="shared" si="17"/>
        <v>30480.475580604001</v>
      </c>
      <c r="Z41" s="49">
        <f t="shared" si="18"/>
        <v>5447.5244193959998</v>
      </c>
      <c r="AA41" s="52">
        <f t="shared" si="19"/>
        <v>35928</v>
      </c>
    </row>
    <row r="42" spans="1:27" ht="12.75" customHeight="1">
      <c r="A42" s="183">
        <v>77</v>
      </c>
      <c r="B42" s="56">
        <v>41122</v>
      </c>
      <c r="C42" s="57">
        <f>'BENEFÍCIOS-SEM JRS E SEM CORREÇ'!C42</f>
        <v>622</v>
      </c>
      <c r="D42" s="96">
        <f>'base(indices)'!G47</f>
        <v>1.2667695400000001</v>
      </c>
      <c r="E42" s="58">
        <f t="shared" si="0"/>
        <v>787.93065388000002</v>
      </c>
      <c r="F42" s="59">
        <v>0</v>
      </c>
      <c r="G42" s="60">
        <f t="shared" si="1"/>
        <v>0</v>
      </c>
      <c r="H42" s="61">
        <f t="shared" si="2"/>
        <v>787.93065388000002</v>
      </c>
      <c r="I42" s="108">
        <f t="shared" si="20"/>
        <v>72768.103811500026</v>
      </c>
      <c r="J42" s="65">
        <f>IF((I42)+K42&gt;N134,N134-K42,(I42))</f>
        <v>50800.792634340003</v>
      </c>
      <c r="K42" s="63">
        <f t="shared" si="26"/>
        <v>9079.2073656600005</v>
      </c>
      <c r="L42" s="75">
        <f t="shared" si="27"/>
        <v>59880</v>
      </c>
      <c r="M42" s="65">
        <f t="shared" si="24"/>
        <v>48260.753002623002</v>
      </c>
      <c r="N42" s="63">
        <f t="shared" si="21"/>
        <v>8625.2469973770003</v>
      </c>
      <c r="O42" s="66">
        <f t="shared" si="22"/>
        <v>56886</v>
      </c>
      <c r="P42" s="63">
        <f t="shared" si="25"/>
        <v>45720.713370906007</v>
      </c>
      <c r="Q42" s="63">
        <f t="shared" si="9"/>
        <v>8171.286629094001</v>
      </c>
      <c r="R42" s="67">
        <f t="shared" si="28"/>
        <v>53892.000000000007</v>
      </c>
      <c r="S42" s="65">
        <f t="shared" si="11"/>
        <v>40640.634107472004</v>
      </c>
      <c r="T42" s="63">
        <f t="shared" si="12"/>
        <v>7263.3658925280006</v>
      </c>
      <c r="U42" s="66">
        <f t="shared" si="13"/>
        <v>47904.000000000007</v>
      </c>
      <c r="V42" s="65">
        <f t="shared" si="14"/>
        <v>35560.554844038001</v>
      </c>
      <c r="W42" s="63">
        <f t="shared" si="15"/>
        <v>6355.4451559620002</v>
      </c>
      <c r="X42" s="66">
        <f t="shared" si="16"/>
        <v>41916</v>
      </c>
      <c r="Y42" s="65">
        <f t="shared" si="17"/>
        <v>30480.475580604001</v>
      </c>
      <c r="Z42" s="63">
        <f t="shared" si="18"/>
        <v>5447.5244193959998</v>
      </c>
      <c r="AA42" s="66">
        <f t="shared" si="19"/>
        <v>35928</v>
      </c>
    </row>
    <row r="43" spans="1:27" ht="12.75" customHeight="1">
      <c r="A43" s="183">
        <v>76</v>
      </c>
      <c r="B43" s="46">
        <v>41153</v>
      </c>
      <c r="C43" s="57">
        <f>'BENEFÍCIOS-SEM JRS E SEM CORREÇ'!C43</f>
        <v>622</v>
      </c>
      <c r="D43" s="96">
        <f>'base(indices)'!G48</f>
        <v>1.2666137399999999</v>
      </c>
      <c r="E43" s="70">
        <f t="shared" si="0"/>
        <v>787.83374628000001</v>
      </c>
      <c r="F43" s="59">
        <v>0</v>
      </c>
      <c r="G43" s="70">
        <f t="shared" si="1"/>
        <v>0</v>
      </c>
      <c r="H43" s="71">
        <f t="shared" si="2"/>
        <v>787.83374628000001</v>
      </c>
      <c r="I43" s="109">
        <f t="shared" si="20"/>
        <v>71980.173157620025</v>
      </c>
      <c r="J43" s="51">
        <f>IF((I43)+K43&gt;N134,N134-K43,(I43))</f>
        <v>50800.792634340003</v>
      </c>
      <c r="K43" s="49">
        <f t="shared" si="26"/>
        <v>9079.2073656600005</v>
      </c>
      <c r="L43" s="50">
        <f t="shared" si="27"/>
        <v>59880</v>
      </c>
      <c r="M43" s="51">
        <f t="shared" si="24"/>
        <v>48260.753002623002</v>
      </c>
      <c r="N43" s="49">
        <f t="shared" si="21"/>
        <v>8625.2469973770003</v>
      </c>
      <c r="O43" s="52">
        <f t="shared" si="22"/>
        <v>56886</v>
      </c>
      <c r="P43" s="73">
        <f t="shared" si="25"/>
        <v>45720.713370906007</v>
      </c>
      <c r="Q43" s="49">
        <f t="shared" si="9"/>
        <v>8171.286629094001</v>
      </c>
      <c r="R43" s="53">
        <f t="shared" si="28"/>
        <v>53892.000000000007</v>
      </c>
      <c r="S43" s="51">
        <f t="shared" si="11"/>
        <v>40640.634107472004</v>
      </c>
      <c r="T43" s="49">
        <f t="shared" si="12"/>
        <v>7263.3658925280006</v>
      </c>
      <c r="U43" s="52">
        <f t="shared" si="13"/>
        <v>47904.000000000007</v>
      </c>
      <c r="V43" s="51">
        <f t="shared" si="14"/>
        <v>35560.554844038001</v>
      </c>
      <c r="W43" s="49">
        <f t="shared" si="15"/>
        <v>6355.4451559620002</v>
      </c>
      <c r="X43" s="52">
        <f t="shared" si="16"/>
        <v>41916</v>
      </c>
      <c r="Y43" s="51">
        <f t="shared" ref="Y43:Y74" si="29">J43*Y$9</f>
        <v>30480.475580604001</v>
      </c>
      <c r="Z43" s="49">
        <f t="shared" ref="Z43:Z74" si="30">K43*Y$9</f>
        <v>5447.5244193959998</v>
      </c>
      <c r="AA43" s="52">
        <f t="shared" si="19"/>
        <v>35928</v>
      </c>
    </row>
    <row r="44" spans="1:27" ht="12.75" customHeight="1">
      <c r="A44" s="183">
        <v>75</v>
      </c>
      <c r="B44" s="46">
        <v>41183</v>
      </c>
      <c r="C44" s="57">
        <f>'BENEFÍCIOS-SEM JRS E SEM CORREÇ'!C44</f>
        <v>622</v>
      </c>
      <c r="D44" s="96">
        <f>'base(indices)'!G49</f>
        <v>1.2666137399999999</v>
      </c>
      <c r="E44" s="60">
        <f t="shared" si="0"/>
        <v>787.83374628000001</v>
      </c>
      <c r="F44" s="59">
        <v>0</v>
      </c>
      <c r="G44" s="60">
        <f t="shared" si="1"/>
        <v>0</v>
      </c>
      <c r="H44" s="61">
        <f t="shared" si="2"/>
        <v>787.83374628000001</v>
      </c>
      <c r="I44" s="108">
        <f t="shared" si="20"/>
        <v>71192.339411340028</v>
      </c>
      <c r="J44" s="65">
        <f>IF((I44)+K44&gt;N134,N134-K44,(I44))</f>
        <v>50800.792634340003</v>
      </c>
      <c r="K44" s="63">
        <f t="shared" si="26"/>
        <v>9079.2073656600005</v>
      </c>
      <c r="L44" s="75">
        <f t="shared" si="27"/>
        <v>59880</v>
      </c>
      <c r="M44" s="65">
        <f t="shared" si="24"/>
        <v>48260.753002623002</v>
      </c>
      <c r="N44" s="63">
        <f t="shared" si="21"/>
        <v>8625.2469973770003</v>
      </c>
      <c r="O44" s="66">
        <f t="shared" si="22"/>
        <v>56886</v>
      </c>
      <c r="P44" s="63">
        <f t="shared" si="25"/>
        <v>45720.713370906007</v>
      </c>
      <c r="Q44" s="63">
        <f t="shared" si="9"/>
        <v>8171.286629094001</v>
      </c>
      <c r="R44" s="67">
        <f t="shared" si="28"/>
        <v>53892.000000000007</v>
      </c>
      <c r="S44" s="65">
        <f t="shared" si="11"/>
        <v>40640.634107472004</v>
      </c>
      <c r="T44" s="63">
        <f t="shared" si="12"/>
        <v>7263.3658925280006</v>
      </c>
      <c r="U44" s="66">
        <f t="shared" si="13"/>
        <v>47904.000000000007</v>
      </c>
      <c r="V44" s="65">
        <f t="shared" si="14"/>
        <v>35560.554844038001</v>
      </c>
      <c r="W44" s="63">
        <f t="shared" si="15"/>
        <v>6355.4451559620002</v>
      </c>
      <c r="X44" s="66">
        <f t="shared" si="16"/>
        <v>41916</v>
      </c>
      <c r="Y44" s="65">
        <f t="shared" si="29"/>
        <v>30480.475580604001</v>
      </c>
      <c r="Z44" s="63">
        <f t="shared" si="30"/>
        <v>5447.5244193959998</v>
      </c>
      <c r="AA44" s="66">
        <f t="shared" si="19"/>
        <v>35928</v>
      </c>
    </row>
    <row r="45" spans="1:27" ht="12.75" customHeight="1">
      <c r="A45" s="183">
        <v>74</v>
      </c>
      <c r="B45" s="56">
        <v>41214</v>
      </c>
      <c r="C45" s="57">
        <f>'BENEFÍCIOS-SEM JRS E SEM CORREÇ'!C45</f>
        <v>622</v>
      </c>
      <c r="D45" s="96">
        <f>'base(indices)'!G50</f>
        <v>1.2666137399999999</v>
      </c>
      <c r="E45" s="70">
        <f t="shared" si="0"/>
        <v>787.83374628000001</v>
      </c>
      <c r="F45" s="59">
        <v>0</v>
      </c>
      <c r="G45" s="70">
        <f t="shared" si="1"/>
        <v>0</v>
      </c>
      <c r="H45" s="71">
        <f t="shared" si="2"/>
        <v>787.83374628000001</v>
      </c>
      <c r="I45" s="109">
        <f t="shared" si="20"/>
        <v>70404.505665060031</v>
      </c>
      <c r="J45" s="51">
        <f>IF((I45)+K45&gt;N134,N134-K45,(I45))</f>
        <v>50800.792634340003</v>
      </c>
      <c r="K45" s="49">
        <f t="shared" si="26"/>
        <v>9079.2073656600005</v>
      </c>
      <c r="L45" s="50">
        <f t="shared" si="27"/>
        <v>59880</v>
      </c>
      <c r="M45" s="51">
        <f t="shared" si="24"/>
        <v>48260.753002623002</v>
      </c>
      <c r="N45" s="49">
        <f t="shared" si="21"/>
        <v>8625.2469973770003</v>
      </c>
      <c r="O45" s="52">
        <f t="shared" si="22"/>
        <v>56886</v>
      </c>
      <c r="P45" s="73">
        <f t="shared" si="25"/>
        <v>45720.713370906007</v>
      </c>
      <c r="Q45" s="49">
        <f t="shared" si="9"/>
        <v>8171.286629094001</v>
      </c>
      <c r="R45" s="53">
        <f t="shared" si="28"/>
        <v>53892.000000000007</v>
      </c>
      <c r="S45" s="51">
        <f t="shared" si="11"/>
        <v>40640.634107472004</v>
      </c>
      <c r="T45" s="49">
        <f t="shared" si="12"/>
        <v>7263.3658925280006</v>
      </c>
      <c r="U45" s="52">
        <f t="shared" si="13"/>
        <v>47904.000000000007</v>
      </c>
      <c r="V45" s="51">
        <f t="shared" si="14"/>
        <v>35560.554844038001</v>
      </c>
      <c r="W45" s="49">
        <f t="shared" si="15"/>
        <v>6355.4451559620002</v>
      </c>
      <c r="X45" s="52">
        <f t="shared" si="16"/>
        <v>41916</v>
      </c>
      <c r="Y45" s="51">
        <f t="shared" si="29"/>
        <v>30480.475580604001</v>
      </c>
      <c r="Z45" s="49">
        <f t="shared" si="30"/>
        <v>5447.5244193959998</v>
      </c>
      <c r="AA45" s="52">
        <f t="shared" si="19"/>
        <v>35928</v>
      </c>
    </row>
    <row r="46" spans="1:27" ht="12.75" customHeight="1">
      <c r="A46" s="183">
        <v>73</v>
      </c>
      <c r="B46" s="46">
        <v>41244</v>
      </c>
      <c r="C46" s="57">
        <f>C45</f>
        <v>622</v>
      </c>
      <c r="D46" s="96">
        <f>'base(indices)'!G51</f>
        <v>1.2666137399999999</v>
      </c>
      <c r="E46" s="60">
        <f>C46*D46</f>
        <v>787.83374628000001</v>
      </c>
      <c r="F46" s="59">
        <v>0</v>
      </c>
      <c r="G46" s="60">
        <f t="shared" si="1"/>
        <v>0</v>
      </c>
      <c r="H46" s="61">
        <f t="shared" si="2"/>
        <v>787.83374628000001</v>
      </c>
      <c r="I46" s="108">
        <f t="shared" si="20"/>
        <v>69616.671918780034</v>
      </c>
      <c r="J46" s="65">
        <f>IF((I46)+K46&gt;N134,N134-K46,(I46))</f>
        <v>50800.792634340003</v>
      </c>
      <c r="K46" s="63">
        <f t="shared" si="26"/>
        <v>9079.2073656600005</v>
      </c>
      <c r="L46" s="75">
        <f t="shared" si="27"/>
        <v>59880</v>
      </c>
      <c r="M46" s="65">
        <f t="shared" si="24"/>
        <v>48260.753002623002</v>
      </c>
      <c r="N46" s="63">
        <f t="shared" si="21"/>
        <v>8625.2469973770003</v>
      </c>
      <c r="O46" s="66">
        <f t="shared" si="22"/>
        <v>56886</v>
      </c>
      <c r="P46" s="63">
        <f t="shared" si="25"/>
        <v>45720.713370906007</v>
      </c>
      <c r="Q46" s="63">
        <f t="shared" si="9"/>
        <v>8171.286629094001</v>
      </c>
      <c r="R46" s="67">
        <f t="shared" si="28"/>
        <v>53892.000000000007</v>
      </c>
      <c r="S46" s="65">
        <f t="shared" si="11"/>
        <v>40640.634107472004</v>
      </c>
      <c r="T46" s="63">
        <f t="shared" si="12"/>
        <v>7263.3658925280006</v>
      </c>
      <c r="U46" s="66">
        <f t="shared" si="13"/>
        <v>47904.000000000007</v>
      </c>
      <c r="V46" s="65">
        <f t="shared" si="14"/>
        <v>35560.554844038001</v>
      </c>
      <c r="W46" s="63">
        <f t="shared" si="15"/>
        <v>6355.4451559620002</v>
      </c>
      <c r="X46" s="66">
        <f t="shared" si="16"/>
        <v>41916</v>
      </c>
      <c r="Y46" s="65">
        <f t="shared" si="29"/>
        <v>30480.475580604001</v>
      </c>
      <c r="Z46" s="63">
        <f t="shared" si="30"/>
        <v>5447.5244193959998</v>
      </c>
      <c r="AA46" s="66">
        <f t="shared" si="19"/>
        <v>35928</v>
      </c>
    </row>
    <row r="47" spans="1:27" ht="12.75" customHeight="1">
      <c r="A47" s="183">
        <v>72</v>
      </c>
      <c r="B47" s="46">
        <v>41275</v>
      </c>
      <c r="C47" s="57">
        <f>'BENEFÍCIOS-SEM JRS E SEM CORREÇ'!C47</f>
        <v>678</v>
      </c>
      <c r="D47" s="96">
        <f>'base(indices)'!G52</f>
        <v>1.2666137399999999</v>
      </c>
      <c r="E47" s="69">
        <f t="shared" si="0"/>
        <v>858.76411571999995</v>
      </c>
      <c r="F47" s="59">
        <v>0</v>
      </c>
      <c r="G47" s="70">
        <f t="shared" si="1"/>
        <v>0</v>
      </c>
      <c r="H47" s="71">
        <f t="shared" si="2"/>
        <v>858.76411571999995</v>
      </c>
      <c r="I47" s="109">
        <f t="shared" si="20"/>
        <v>68828.838172500036</v>
      </c>
      <c r="J47" s="51">
        <f>IF((I47)+K47&gt;N134,N134-K47,(I47))</f>
        <v>50800.792634340003</v>
      </c>
      <c r="K47" s="49">
        <f t="shared" si="26"/>
        <v>9079.2073656600005</v>
      </c>
      <c r="L47" s="50">
        <f t="shared" si="27"/>
        <v>59880</v>
      </c>
      <c r="M47" s="51">
        <f t="shared" si="24"/>
        <v>48260.753002623002</v>
      </c>
      <c r="N47" s="49">
        <f t="shared" si="21"/>
        <v>8625.2469973770003</v>
      </c>
      <c r="O47" s="52">
        <f t="shared" si="22"/>
        <v>56886</v>
      </c>
      <c r="P47" s="73">
        <f t="shared" si="25"/>
        <v>45720.713370906007</v>
      </c>
      <c r="Q47" s="49">
        <f t="shared" si="9"/>
        <v>8171.286629094001</v>
      </c>
      <c r="R47" s="53">
        <f t="shared" si="28"/>
        <v>53892.000000000007</v>
      </c>
      <c r="S47" s="51">
        <f t="shared" si="11"/>
        <v>40640.634107472004</v>
      </c>
      <c r="T47" s="49">
        <f t="shared" si="12"/>
        <v>7263.3658925280006</v>
      </c>
      <c r="U47" s="52">
        <f t="shared" si="13"/>
        <v>47904.000000000007</v>
      </c>
      <c r="V47" s="51">
        <f t="shared" si="14"/>
        <v>35560.554844038001</v>
      </c>
      <c r="W47" s="49">
        <f t="shared" si="15"/>
        <v>6355.4451559620002</v>
      </c>
      <c r="X47" s="52">
        <f t="shared" si="16"/>
        <v>41916</v>
      </c>
      <c r="Y47" s="51">
        <f t="shared" si="29"/>
        <v>30480.475580604001</v>
      </c>
      <c r="Z47" s="49">
        <f t="shared" si="30"/>
        <v>5447.5244193959998</v>
      </c>
      <c r="AA47" s="52">
        <f t="shared" si="19"/>
        <v>35928</v>
      </c>
    </row>
    <row r="48" spans="1:27" ht="12.75" customHeight="1">
      <c r="A48" s="183">
        <v>71</v>
      </c>
      <c r="B48" s="56">
        <v>41306</v>
      </c>
      <c r="C48" s="57">
        <f>'BENEFÍCIOS-SEM JRS E SEM CORREÇ'!C48</f>
        <v>678</v>
      </c>
      <c r="D48" s="96">
        <f>'base(indices)'!G53</f>
        <v>1.2666137399999999</v>
      </c>
      <c r="E48" s="58">
        <f t="shared" si="0"/>
        <v>858.76411571999995</v>
      </c>
      <c r="F48" s="59">
        <v>0</v>
      </c>
      <c r="G48" s="60">
        <f t="shared" si="1"/>
        <v>0</v>
      </c>
      <c r="H48" s="61">
        <f t="shared" si="2"/>
        <v>858.76411571999995</v>
      </c>
      <c r="I48" s="108">
        <f t="shared" si="20"/>
        <v>67970.074056780039</v>
      </c>
      <c r="J48" s="65">
        <f>IF((I48)+K48&gt;N134,N134-K48,(I48))</f>
        <v>50800.792634340003</v>
      </c>
      <c r="K48" s="63">
        <f t="shared" si="26"/>
        <v>9079.2073656600005</v>
      </c>
      <c r="L48" s="75">
        <f t="shared" si="27"/>
        <v>59880</v>
      </c>
      <c r="M48" s="65">
        <f t="shared" si="24"/>
        <v>48260.753002623002</v>
      </c>
      <c r="N48" s="63">
        <f t="shared" si="21"/>
        <v>8625.2469973770003</v>
      </c>
      <c r="O48" s="66">
        <f t="shared" si="22"/>
        <v>56886</v>
      </c>
      <c r="P48" s="63">
        <f t="shared" si="25"/>
        <v>45720.713370906007</v>
      </c>
      <c r="Q48" s="63">
        <f t="shared" si="9"/>
        <v>8171.286629094001</v>
      </c>
      <c r="R48" s="67">
        <f t="shared" si="28"/>
        <v>53892.000000000007</v>
      </c>
      <c r="S48" s="65">
        <f t="shared" si="11"/>
        <v>40640.634107472004</v>
      </c>
      <c r="T48" s="63">
        <f t="shared" si="12"/>
        <v>7263.3658925280006</v>
      </c>
      <c r="U48" s="66">
        <f t="shared" si="13"/>
        <v>47904.000000000007</v>
      </c>
      <c r="V48" s="65">
        <f t="shared" si="14"/>
        <v>35560.554844038001</v>
      </c>
      <c r="W48" s="63">
        <f t="shared" si="15"/>
        <v>6355.4451559620002</v>
      </c>
      <c r="X48" s="66">
        <f t="shared" si="16"/>
        <v>41916</v>
      </c>
      <c r="Y48" s="65">
        <f t="shared" si="29"/>
        <v>30480.475580604001</v>
      </c>
      <c r="Z48" s="63">
        <f t="shared" si="30"/>
        <v>5447.5244193959998</v>
      </c>
      <c r="AA48" s="66">
        <f t="shared" si="19"/>
        <v>35928</v>
      </c>
    </row>
    <row r="49" spans="1:27" ht="12.75" customHeight="1">
      <c r="A49" s="183">
        <v>70</v>
      </c>
      <c r="B49" s="46">
        <v>41334</v>
      </c>
      <c r="C49" s="57">
        <f>'BENEFÍCIOS-SEM JRS E SEM CORREÇ'!C49</f>
        <v>678</v>
      </c>
      <c r="D49" s="96">
        <f>'base(indices)'!G54</f>
        <v>1.2666137399999999</v>
      </c>
      <c r="E49" s="69">
        <f t="shared" si="0"/>
        <v>858.76411571999995</v>
      </c>
      <c r="F49" s="59">
        <v>0</v>
      </c>
      <c r="G49" s="70">
        <f t="shared" si="1"/>
        <v>0</v>
      </c>
      <c r="H49" s="71">
        <f t="shared" si="2"/>
        <v>858.76411571999995</v>
      </c>
      <c r="I49" s="109">
        <f t="shared" si="20"/>
        <v>67111.309941060041</v>
      </c>
      <c r="J49" s="51">
        <f>IF((I49)+K49&gt;N134,N134-K49,(I49))</f>
        <v>50800.792634340003</v>
      </c>
      <c r="K49" s="49">
        <f t="shared" si="26"/>
        <v>9079.2073656600005</v>
      </c>
      <c r="L49" s="50">
        <f t="shared" si="27"/>
        <v>59880</v>
      </c>
      <c r="M49" s="51">
        <f t="shared" si="24"/>
        <v>48260.753002623002</v>
      </c>
      <c r="N49" s="49">
        <f t="shared" si="21"/>
        <v>8625.2469973770003</v>
      </c>
      <c r="O49" s="52">
        <f t="shared" si="22"/>
        <v>56886</v>
      </c>
      <c r="P49" s="73">
        <f t="shared" si="25"/>
        <v>45720.713370906007</v>
      </c>
      <c r="Q49" s="49">
        <f t="shared" si="9"/>
        <v>8171.286629094001</v>
      </c>
      <c r="R49" s="53">
        <f t="shared" si="28"/>
        <v>53892.000000000007</v>
      </c>
      <c r="S49" s="51">
        <f t="shared" si="11"/>
        <v>40640.634107472004</v>
      </c>
      <c r="T49" s="49">
        <f t="shared" si="12"/>
        <v>7263.3658925280006</v>
      </c>
      <c r="U49" s="52">
        <f t="shared" si="13"/>
        <v>47904.000000000007</v>
      </c>
      <c r="V49" s="51">
        <f t="shared" si="14"/>
        <v>35560.554844038001</v>
      </c>
      <c r="W49" s="49">
        <f t="shared" si="15"/>
        <v>6355.4451559620002</v>
      </c>
      <c r="X49" s="52">
        <f t="shared" si="16"/>
        <v>41916</v>
      </c>
      <c r="Y49" s="51">
        <f t="shared" si="29"/>
        <v>30480.475580604001</v>
      </c>
      <c r="Z49" s="49">
        <f t="shared" si="30"/>
        <v>5447.5244193959998</v>
      </c>
      <c r="AA49" s="52">
        <f t="shared" si="19"/>
        <v>35928</v>
      </c>
    </row>
    <row r="50" spans="1:27" ht="12.75" customHeight="1">
      <c r="A50" s="183">
        <v>69</v>
      </c>
      <c r="B50" s="46">
        <v>41365</v>
      </c>
      <c r="C50" s="57">
        <f>'BENEFÍCIOS-SEM JRS E SEM CORREÇ'!C50</f>
        <v>678</v>
      </c>
      <c r="D50" s="96">
        <f>'base(indices)'!G55</f>
        <v>1.2666137399999999</v>
      </c>
      <c r="E50" s="58">
        <f t="shared" si="0"/>
        <v>858.76411571999995</v>
      </c>
      <c r="F50" s="59">
        <v>0</v>
      </c>
      <c r="G50" s="60">
        <f t="shared" si="1"/>
        <v>0</v>
      </c>
      <c r="H50" s="61">
        <f t="shared" si="2"/>
        <v>858.76411571999995</v>
      </c>
      <c r="I50" s="108">
        <f t="shared" si="20"/>
        <v>66252.545825340043</v>
      </c>
      <c r="J50" s="65">
        <f>IF((I50)+K50&gt;N134,N134-K50,(I50))</f>
        <v>50800.792634340003</v>
      </c>
      <c r="K50" s="63">
        <f t="shared" si="26"/>
        <v>9079.2073656600005</v>
      </c>
      <c r="L50" s="75">
        <f t="shared" si="27"/>
        <v>59880</v>
      </c>
      <c r="M50" s="65">
        <f t="shared" si="24"/>
        <v>48260.753002623002</v>
      </c>
      <c r="N50" s="63">
        <f t="shared" si="21"/>
        <v>8625.2469973770003</v>
      </c>
      <c r="O50" s="66">
        <f t="shared" si="22"/>
        <v>56886</v>
      </c>
      <c r="P50" s="63">
        <f>J50*$P$9</f>
        <v>45720.713370906007</v>
      </c>
      <c r="Q50" s="63">
        <f t="shared" si="9"/>
        <v>8171.286629094001</v>
      </c>
      <c r="R50" s="67">
        <f t="shared" si="28"/>
        <v>53892.000000000007</v>
      </c>
      <c r="S50" s="65">
        <f t="shared" si="11"/>
        <v>40640.634107472004</v>
      </c>
      <c r="T50" s="63">
        <f t="shared" si="12"/>
        <v>7263.3658925280006</v>
      </c>
      <c r="U50" s="66">
        <f t="shared" si="13"/>
        <v>47904.000000000007</v>
      </c>
      <c r="V50" s="65">
        <f t="shared" si="14"/>
        <v>35560.554844038001</v>
      </c>
      <c r="W50" s="63">
        <f t="shared" si="15"/>
        <v>6355.4451559620002</v>
      </c>
      <c r="X50" s="66">
        <f t="shared" si="16"/>
        <v>41916</v>
      </c>
      <c r="Y50" s="65">
        <f t="shared" si="29"/>
        <v>30480.475580604001</v>
      </c>
      <c r="Z50" s="63">
        <f t="shared" si="30"/>
        <v>5447.5244193959998</v>
      </c>
      <c r="AA50" s="66">
        <f t="shared" si="19"/>
        <v>35928</v>
      </c>
    </row>
    <row r="51" spans="1:27" ht="12.75" customHeight="1">
      <c r="A51" s="183">
        <v>68</v>
      </c>
      <c r="B51" s="56">
        <v>41395</v>
      </c>
      <c r="C51" s="57">
        <f>'BENEFÍCIOS-SEM JRS E SEM CORREÇ'!C51</f>
        <v>678</v>
      </c>
      <c r="D51" s="96">
        <f>'base(indices)'!G56</f>
        <v>1.2666137399999999</v>
      </c>
      <c r="E51" s="69">
        <f t="shared" si="0"/>
        <v>858.76411571999995</v>
      </c>
      <c r="F51" s="59">
        <v>0</v>
      </c>
      <c r="G51" s="70">
        <f t="shared" si="1"/>
        <v>0</v>
      </c>
      <c r="H51" s="71">
        <f t="shared" si="2"/>
        <v>858.76411571999995</v>
      </c>
      <c r="I51" s="109">
        <f t="shared" si="20"/>
        <v>65393.781709620045</v>
      </c>
      <c r="J51" s="51">
        <f>IF((I51)+K51&gt;N134,N134-K51,(I51))</f>
        <v>50800.792634340003</v>
      </c>
      <c r="K51" s="49">
        <f t="shared" si="26"/>
        <v>9079.2073656600005</v>
      </c>
      <c r="L51" s="50">
        <f t="shared" si="27"/>
        <v>59880</v>
      </c>
      <c r="M51" s="51">
        <f t="shared" si="24"/>
        <v>48260.753002623002</v>
      </c>
      <c r="N51" s="49">
        <f t="shared" si="21"/>
        <v>8625.2469973770003</v>
      </c>
      <c r="O51" s="52">
        <f t="shared" si="22"/>
        <v>56886</v>
      </c>
      <c r="P51" s="73">
        <f>J51*$P$9</f>
        <v>45720.713370906007</v>
      </c>
      <c r="Q51" s="49">
        <f t="shared" si="9"/>
        <v>8171.286629094001</v>
      </c>
      <c r="R51" s="53">
        <f t="shared" si="28"/>
        <v>53892.000000000007</v>
      </c>
      <c r="S51" s="51">
        <f t="shared" si="11"/>
        <v>40640.634107472004</v>
      </c>
      <c r="T51" s="49">
        <f t="shared" si="12"/>
        <v>7263.3658925280006</v>
      </c>
      <c r="U51" s="52">
        <f t="shared" si="13"/>
        <v>47904.000000000007</v>
      </c>
      <c r="V51" s="51">
        <f t="shared" si="14"/>
        <v>35560.554844038001</v>
      </c>
      <c r="W51" s="49">
        <f t="shared" si="15"/>
        <v>6355.4451559620002</v>
      </c>
      <c r="X51" s="52">
        <f t="shared" si="16"/>
        <v>41916</v>
      </c>
      <c r="Y51" s="51">
        <f t="shared" si="29"/>
        <v>30480.475580604001</v>
      </c>
      <c r="Z51" s="49">
        <f t="shared" si="30"/>
        <v>5447.5244193959998</v>
      </c>
      <c r="AA51" s="52">
        <f t="shared" si="19"/>
        <v>35928</v>
      </c>
    </row>
    <row r="52" spans="1:27" ht="12.75" customHeight="1">
      <c r="A52" s="183">
        <v>67</v>
      </c>
      <c r="B52" s="46">
        <v>41426</v>
      </c>
      <c r="C52" s="57">
        <f>'BENEFÍCIOS-SEM JRS E SEM CORREÇ'!C52</f>
        <v>678</v>
      </c>
      <c r="D52" s="96">
        <f>'base(indices)'!G57</f>
        <v>1.2666137399999999</v>
      </c>
      <c r="E52" s="58">
        <f t="shared" si="0"/>
        <v>858.76411571999995</v>
      </c>
      <c r="F52" s="59">
        <v>0</v>
      </c>
      <c r="G52" s="60">
        <f t="shared" si="1"/>
        <v>0</v>
      </c>
      <c r="H52" s="61">
        <f t="shared" si="2"/>
        <v>858.76411571999995</v>
      </c>
      <c r="I52" s="108">
        <f t="shared" si="20"/>
        <v>64535.017593900047</v>
      </c>
      <c r="J52" s="65">
        <f>IF((I52)+K52&gt;N134,N134-K52,(I52))</f>
        <v>50800.792634340003</v>
      </c>
      <c r="K52" s="63">
        <f t="shared" si="26"/>
        <v>9079.2073656600005</v>
      </c>
      <c r="L52" s="75">
        <f t="shared" si="27"/>
        <v>59880</v>
      </c>
      <c r="M52" s="65">
        <f t="shared" si="24"/>
        <v>48260.753002623002</v>
      </c>
      <c r="N52" s="63">
        <f t="shared" si="21"/>
        <v>8625.2469973770003</v>
      </c>
      <c r="O52" s="66">
        <f t="shared" si="22"/>
        <v>56886</v>
      </c>
      <c r="P52" s="63">
        <f t="shared" ref="P52:P71" si="31">J52*$P$9</f>
        <v>45720.713370906007</v>
      </c>
      <c r="Q52" s="63">
        <f t="shared" si="9"/>
        <v>8171.286629094001</v>
      </c>
      <c r="R52" s="67">
        <f t="shared" si="28"/>
        <v>53892.000000000007</v>
      </c>
      <c r="S52" s="65">
        <f t="shared" si="11"/>
        <v>40640.634107472004</v>
      </c>
      <c r="T52" s="63">
        <f t="shared" si="12"/>
        <v>7263.3658925280006</v>
      </c>
      <c r="U52" s="66">
        <f t="shared" si="13"/>
        <v>47904.000000000007</v>
      </c>
      <c r="V52" s="65">
        <f t="shared" si="14"/>
        <v>35560.554844038001</v>
      </c>
      <c r="W52" s="63">
        <f t="shared" si="15"/>
        <v>6355.4451559620002</v>
      </c>
      <c r="X52" s="66">
        <f t="shared" si="16"/>
        <v>41916</v>
      </c>
      <c r="Y52" s="65">
        <f t="shared" si="29"/>
        <v>30480.475580604001</v>
      </c>
      <c r="Z52" s="63">
        <f t="shared" si="30"/>
        <v>5447.5244193959998</v>
      </c>
      <c r="AA52" s="66">
        <f t="shared" si="19"/>
        <v>35928</v>
      </c>
    </row>
    <row r="53" spans="1:27" ht="12.75" customHeight="1">
      <c r="A53" s="183">
        <v>66</v>
      </c>
      <c r="B53" s="46">
        <v>41456</v>
      </c>
      <c r="C53" s="57">
        <f>'BENEFÍCIOS-SEM JRS E SEM CORREÇ'!C53</f>
        <v>678</v>
      </c>
      <c r="D53" s="96">
        <f>'base(indices)'!G58</f>
        <v>1.2666137399999999</v>
      </c>
      <c r="E53" s="69">
        <f t="shared" si="0"/>
        <v>858.76411571999995</v>
      </c>
      <c r="F53" s="59">
        <v>0</v>
      </c>
      <c r="G53" s="70">
        <f t="shared" si="1"/>
        <v>0</v>
      </c>
      <c r="H53" s="71">
        <f t="shared" si="2"/>
        <v>858.76411571999995</v>
      </c>
      <c r="I53" s="109">
        <f t="shared" si="20"/>
        <v>63676.25347818005</v>
      </c>
      <c r="J53" s="51">
        <f>IF((I53)+K53&gt;N134,N134-K53,(I53))</f>
        <v>50800.792634340003</v>
      </c>
      <c r="K53" s="49">
        <f t="shared" si="26"/>
        <v>9079.2073656600005</v>
      </c>
      <c r="L53" s="50">
        <f t="shared" si="27"/>
        <v>59880</v>
      </c>
      <c r="M53" s="51">
        <f t="shared" si="24"/>
        <v>48260.753002623002</v>
      </c>
      <c r="N53" s="49">
        <f t="shared" si="21"/>
        <v>8625.2469973770003</v>
      </c>
      <c r="O53" s="52">
        <f t="shared" si="22"/>
        <v>56886</v>
      </c>
      <c r="P53" s="73">
        <f t="shared" si="31"/>
        <v>45720.713370906007</v>
      </c>
      <c r="Q53" s="49">
        <f t="shared" si="9"/>
        <v>8171.286629094001</v>
      </c>
      <c r="R53" s="53">
        <f t="shared" si="28"/>
        <v>53892.000000000007</v>
      </c>
      <c r="S53" s="51">
        <f t="shared" si="11"/>
        <v>40640.634107472004</v>
      </c>
      <c r="T53" s="49">
        <f t="shared" si="12"/>
        <v>7263.3658925280006</v>
      </c>
      <c r="U53" s="52">
        <f t="shared" si="13"/>
        <v>47904.000000000007</v>
      </c>
      <c r="V53" s="51">
        <f t="shared" si="14"/>
        <v>35560.554844038001</v>
      </c>
      <c r="W53" s="49">
        <f t="shared" si="15"/>
        <v>6355.4451559620002</v>
      </c>
      <c r="X53" s="52">
        <f t="shared" si="16"/>
        <v>41916</v>
      </c>
      <c r="Y53" s="51">
        <f t="shared" si="29"/>
        <v>30480.475580604001</v>
      </c>
      <c r="Z53" s="49">
        <f t="shared" si="30"/>
        <v>5447.5244193959998</v>
      </c>
      <c r="AA53" s="52">
        <f t="shared" si="19"/>
        <v>35928</v>
      </c>
    </row>
    <row r="54" spans="1:27" ht="12.75" customHeight="1">
      <c r="A54" s="183">
        <v>65</v>
      </c>
      <c r="B54" s="56">
        <v>41487</v>
      </c>
      <c r="C54" s="57">
        <f>'BENEFÍCIOS-SEM JRS E SEM CORREÇ'!C54</f>
        <v>678</v>
      </c>
      <c r="D54" s="96">
        <f>'base(indices)'!G59</f>
        <v>1.2663490799999999</v>
      </c>
      <c r="E54" s="58">
        <f t="shared" si="0"/>
        <v>858.58467623999991</v>
      </c>
      <c r="F54" s="59">
        <v>0</v>
      </c>
      <c r="G54" s="60">
        <f t="shared" si="1"/>
        <v>0</v>
      </c>
      <c r="H54" s="61">
        <f t="shared" si="2"/>
        <v>858.58467623999991</v>
      </c>
      <c r="I54" s="108">
        <f t="shared" si="20"/>
        <v>62817.489362460052</v>
      </c>
      <c r="J54" s="65">
        <f>IF((I54)+K54&gt;N134,N134-K54,(I54))</f>
        <v>50800.792634340003</v>
      </c>
      <c r="K54" s="63">
        <f t="shared" si="26"/>
        <v>9079.2073656600005</v>
      </c>
      <c r="L54" s="75">
        <f t="shared" si="27"/>
        <v>59880</v>
      </c>
      <c r="M54" s="65">
        <f t="shared" si="24"/>
        <v>48260.753002623002</v>
      </c>
      <c r="N54" s="63">
        <f t="shared" si="21"/>
        <v>8625.2469973770003</v>
      </c>
      <c r="O54" s="66">
        <f t="shared" si="22"/>
        <v>56886</v>
      </c>
      <c r="P54" s="63">
        <f t="shared" si="31"/>
        <v>45720.713370906007</v>
      </c>
      <c r="Q54" s="63">
        <f t="shared" si="9"/>
        <v>8171.286629094001</v>
      </c>
      <c r="R54" s="67">
        <f>P54+Q54</f>
        <v>53892.000000000007</v>
      </c>
      <c r="S54" s="65">
        <f t="shared" si="11"/>
        <v>40640.634107472004</v>
      </c>
      <c r="T54" s="63">
        <f t="shared" si="12"/>
        <v>7263.3658925280006</v>
      </c>
      <c r="U54" s="66">
        <f t="shared" si="13"/>
        <v>47904.000000000007</v>
      </c>
      <c r="V54" s="65">
        <f t="shared" si="14"/>
        <v>35560.554844038001</v>
      </c>
      <c r="W54" s="63">
        <f t="shared" si="15"/>
        <v>6355.4451559620002</v>
      </c>
      <c r="X54" s="66">
        <f t="shared" si="16"/>
        <v>41916</v>
      </c>
      <c r="Y54" s="65">
        <f t="shared" si="29"/>
        <v>30480.475580604001</v>
      </c>
      <c r="Z54" s="63">
        <f t="shared" si="30"/>
        <v>5447.5244193959998</v>
      </c>
      <c r="AA54" s="66">
        <f t="shared" si="19"/>
        <v>35928</v>
      </c>
    </row>
    <row r="55" spans="1:27" ht="12.75" customHeight="1">
      <c r="A55" s="183">
        <v>64</v>
      </c>
      <c r="B55" s="46">
        <v>41518</v>
      </c>
      <c r="C55" s="57">
        <f>'BENEFÍCIOS-SEM JRS E SEM CORREÇ'!C55</f>
        <v>678</v>
      </c>
      <c r="D55" s="96">
        <f>'base(indices)'!G60</f>
        <v>1.2663490799999999</v>
      </c>
      <c r="E55" s="69">
        <f t="shared" si="0"/>
        <v>858.58467623999991</v>
      </c>
      <c r="F55" s="59">
        <v>0</v>
      </c>
      <c r="G55" s="70">
        <f t="shared" si="1"/>
        <v>0</v>
      </c>
      <c r="H55" s="71">
        <f t="shared" si="2"/>
        <v>858.58467623999991</v>
      </c>
      <c r="I55" s="109">
        <f t="shared" si="20"/>
        <v>61958.904686220048</v>
      </c>
      <c r="J55" s="51">
        <f>IF((I55)+K55&gt;N134,N134-K55,(I55))</f>
        <v>50800.792634340003</v>
      </c>
      <c r="K55" s="49">
        <f t="shared" si="26"/>
        <v>9079.2073656600005</v>
      </c>
      <c r="L55" s="50">
        <f t="shared" si="27"/>
        <v>59880</v>
      </c>
      <c r="M55" s="51">
        <f t="shared" si="24"/>
        <v>48260.753002623002</v>
      </c>
      <c r="N55" s="49">
        <f t="shared" si="21"/>
        <v>8625.2469973770003</v>
      </c>
      <c r="O55" s="52">
        <f t="shared" si="22"/>
        <v>56886</v>
      </c>
      <c r="P55" s="73">
        <f t="shared" si="31"/>
        <v>45720.713370906007</v>
      </c>
      <c r="Q55" s="49">
        <f t="shared" si="9"/>
        <v>8171.286629094001</v>
      </c>
      <c r="R55" s="53">
        <f t="shared" ref="R55:R73" si="32">P55+Q55</f>
        <v>53892.000000000007</v>
      </c>
      <c r="S55" s="51">
        <f t="shared" si="11"/>
        <v>40640.634107472004</v>
      </c>
      <c r="T55" s="49">
        <f t="shared" si="12"/>
        <v>7263.3658925280006</v>
      </c>
      <c r="U55" s="52">
        <f t="shared" si="13"/>
        <v>47904.000000000007</v>
      </c>
      <c r="V55" s="51">
        <f t="shared" si="14"/>
        <v>35560.554844038001</v>
      </c>
      <c r="W55" s="49">
        <f t="shared" si="15"/>
        <v>6355.4451559620002</v>
      </c>
      <c r="X55" s="52">
        <f t="shared" si="16"/>
        <v>41916</v>
      </c>
      <c r="Y55" s="51">
        <f t="shared" si="29"/>
        <v>30480.475580604001</v>
      </c>
      <c r="Z55" s="49">
        <f t="shared" si="30"/>
        <v>5447.5244193959998</v>
      </c>
      <c r="AA55" s="52">
        <f t="shared" si="19"/>
        <v>35928</v>
      </c>
    </row>
    <row r="56" spans="1:27" ht="12.75" customHeight="1">
      <c r="A56" s="183">
        <v>63</v>
      </c>
      <c r="B56" s="46">
        <v>41548</v>
      </c>
      <c r="C56" s="57">
        <f>'BENEFÍCIOS-SEM JRS E SEM CORREÇ'!C56</f>
        <v>678</v>
      </c>
      <c r="D56" s="96">
        <f>'base(indices)'!G61</f>
        <v>1.2662490399999999</v>
      </c>
      <c r="E56" s="58">
        <f t="shared" si="0"/>
        <v>858.51684911999996</v>
      </c>
      <c r="F56" s="59">
        <v>0</v>
      </c>
      <c r="G56" s="60">
        <f t="shared" si="1"/>
        <v>0</v>
      </c>
      <c r="H56" s="61">
        <f t="shared" si="2"/>
        <v>858.51684911999996</v>
      </c>
      <c r="I56" s="108">
        <f t="shared" si="20"/>
        <v>61100.320009980045</v>
      </c>
      <c r="J56" s="65">
        <f>IF((I56)+K56&gt;N134,N134-K56,(I56))</f>
        <v>50800.792634340003</v>
      </c>
      <c r="K56" s="63">
        <f t="shared" si="26"/>
        <v>9079.2073656600005</v>
      </c>
      <c r="L56" s="75">
        <f t="shared" si="27"/>
        <v>59880</v>
      </c>
      <c r="M56" s="65">
        <f t="shared" si="24"/>
        <v>48260.753002623002</v>
      </c>
      <c r="N56" s="63">
        <f t="shared" si="21"/>
        <v>8625.2469973770003</v>
      </c>
      <c r="O56" s="66">
        <f t="shared" si="22"/>
        <v>56886</v>
      </c>
      <c r="P56" s="63">
        <f t="shared" si="31"/>
        <v>45720.713370906007</v>
      </c>
      <c r="Q56" s="63">
        <f t="shared" si="9"/>
        <v>8171.286629094001</v>
      </c>
      <c r="R56" s="67">
        <f t="shared" si="32"/>
        <v>53892.000000000007</v>
      </c>
      <c r="S56" s="65">
        <f t="shared" si="11"/>
        <v>40640.634107472004</v>
      </c>
      <c r="T56" s="63">
        <f t="shared" si="12"/>
        <v>7263.3658925280006</v>
      </c>
      <c r="U56" s="66">
        <f t="shared" si="13"/>
        <v>47904.000000000007</v>
      </c>
      <c r="V56" s="65">
        <f t="shared" si="14"/>
        <v>35560.554844038001</v>
      </c>
      <c r="W56" s="63">
        <f t="shared" si="15"/>
        <v>6355.4451559620002</v>
      </c>
      <c r="X56" s="66">
        <f t="shared" si="16"/>
        <v>41916</v>
      </c>
      <c r="Y56" s="65">
        <f t="shared" si="29"/>
        <v>30480.475580604001</v>
      </c>
      <c r="Z56" s="63">
        <f t="shared" si="30"/>
        <v>5447.5244193959998</v>
      </c>
      <c r="AA56" s="66">
        <f t="shared" si="19"/>
        <v>35928</v>
      </c>
    </row>
    <row r="57" spans="1:27" ht="12.75" customHeight="1">
      <c r="A57" s="183">
        <v>62</v>
      </c>
      <c r="B57" s="56">
        <v>41579</v>
      </c>
      <c r="C57" s="57">
        <f>'BENEFÍCIOS-SEM JRS E SEM CORREÇ'!C57</f>
        <v>678</v>
      </c>
      <c r="D57" s="96">
        <f>'base(indices)'!G62</f>
        <v>1.2650851599999999</v>
      </c>
      <c r="E57" s="69">
        <f t="shared" si="0"/>
        <v>857.72773847999997</v>
      </c>
      <c r="F57" s="59">
        <v>0</v>
      </c>
      <c r="G57" s="70">
        <f t="shared" si="1"/>
        <v>0</v>
      </c>
      <c r="H57" s="71">
        <f t="shared" si="2"/>
        <v>857.72773847999997</v>
      </c>
      <c r="I57" s="109">
        <f t="shared" si="20"/>
        <v>60241.803160860043</v>
      </c>
      <c r="J57" s="51">
        <f>IF((I57)+K57&gt;N134,N134-K57,(I57))</f>
        <v>50800.792634340003</v>
      </c>
      <c r="K57" s="49">
        <f t="shared" si="26"/>
        <v>9079.2073656600005</v>
      </c>
      <c r="L57" s="50">
        <f t="shared" si="27"/>
        <v>59880</v>
      </c>
      <c r="M57" s="51">
        <f t="shared" si="24"/>
        <v>48260.753002623002</v>
      </c>
      <c r="N57" s="49">
        <f t="shared" si="21"/>
        <v>8625.2469973770003</v>
      </c>
      <c r="O57" s="52">
        <f t="shared" si="22"/>
        <v>56886</v>
      </c>
      <c r="P57" s="73">
        <f t="shared" si="31"/>
        <v>45720.713370906007</v>
      </c>
      <c r="Q57" s="49">
        <f t="shared" si="9"/>
        <v>8171.286629094001</v>
      </c>
      <c r="R57" s="53">
        <f t="shared" si="32"/>
        <v>53892.000000000007</v>
      </c>
      <c r="S57" s="51">
        <f t="shared" si="11"/>
        <v>40640.634107472004</v>
      </c>
      <c r="T57" s="49">
        <f t="shared" si="12"/>
        <v>7263.3658925280006</v>
      </c>
      <c r="U57" s="52">
        <f t="shared" si="13"/>
        <v>47904.000000000007</v>
      </c>
      <c r="V57" s="51">
        <f t="shared" si="14"/>
        <v>35560.554844038001</v>
      </c>
      <c r="W57" s="49">
        <f t="shared" si="15"/>
        <v>6355.4451559620002</v>
      </c>
      <c r="X57" s="52">
        <f t="shared" si="16"/>
        <v>41916</v>
      </c>
      <c r="Y57" s="51">
        <f t="shared" si="29"/>
        <v>30480.475580604001</v>
      </c>
      <c r="Z57" s="49">
        <f t="shared" si="30"/>
        <v>5447.5244193959998</v>
      </c>
      <c r="AA57" s="52">
        <f t="shared" si="19"/>
        <v>35928</v>
      </c>
    </row>
    <row r="58" spans="1:27" ht="12.75" customHeight="1">
      <c r="A58" s="183">
        <v>61</v>
      </c>
      <c r="B58" s="46">
        <v>41609</v>
      </c>
      <c r="C58" s="57">
        <f>C57</f>
        <v>678</v>
      </c>
      <c r="D58" s="96">
        <f>'base(indices)'!G63</f>
        <v>1.26482334</v>
      </c>
      <c r="E58" s="58">
        <f t="shared" si="0"/>
        <v>857.55022452000003</v>
      </c>
      <c r="F58" s="59">
        <v>0</v>
      </c>
      <c r="G58" s="60">
        <f t="shared" si="1"/>
        <v>0</v>
      </c>
      <c r="H58" s="61">
        <f t="shared" si="2"/>
        <v>857.55022452000003</v>
      </c>
      <c r="I58" s="108">
        <f t="shared" si="20"/>
        <v>59384.075422380047</v>
      </c>
      <c r="J58" s="65">
        <f>IF((I58)+K58&gt;N134,N134-K58,(I58))</f>
        <v>50800.792634340003</v>
      </c>
      <c r="K58" s="63">
        <f t="shared" si="26"/>
        <v>9079.2073656600005</v>
      </c>
      <c r="L58" s="75">
        <f t="shared" si="27"/>
        <v>59880</v>
      </c>
      <c r="M58" s="65">
        <f t="shared" si="24"/>
        <v>48260.753002623002</v>
      </c>
      <c r="N58" s="63">
        <f t="shared" si="21"/>
        <v>8625.2469973770003</v>
      </c>
      <c r="O58" s="66">
        <f t="shared" si="22"/>
        <v>56886</v>
      </c>
      <c r="P58" s="63">
        <f t="shared" si="31"/>
        <v>45720.713370906007</v>
      </c>
      <c r="Q58" s="63">
        <f t="shared" si="9"/>
        <v>8171.286629094001</v>
      </c>
      <c r="R58" s="67">
        <f t="shared" si="32"/>
        <v>53892.000000000007</v>
      </c>
      <c r="S58" s="65">
        <f t="shared" si="11"/>
        <v>40640.634107472004</v>
      </c>
      <c r="T58" s="63">
        <f t="shared" si="12"/>
        <v>7263.3658925280006</v>
      </c>
      <c r="U58" s="66">
        <f t="shared" si="13"/>
        <v>47904.000000000007</v>
      </c>
      <c r="V58" s="65">
        <f t="shared" si="14"/>
        <v>35560.554844038001</v>
      </c>
      <c r="W58" s="63">
        <f t="shared" si="15"/>
        <v>6355.4451559620002</v>
      </c>
      <c r="X58" s="66">
        <f t="shared" si="16"/>
        <v>41916</v>
      </c>
      <c r="Y58" s="65">
        <f t="shared" si="29"/>
        <v>30480.475580604001</v>
      </c>
      <c r="Z58" s="63">
        <f t="shared" si="30"/>
        <v>5447.5244193959998</v>
      </c>
      <c r="AA58" s="66">
        <f t="shared" si="19"/>
        <v>35928</v>
      </c>
    </row>
    <row r="59" spans="1:27" ht="12.75" customHeight="1">
      <c r="A59" s="183">
        <v>60</v>
      </c>
      <c r="B59" s="46">
        <v>41640</v>
      </c>
      <c r="C59" s="57">
        <f>'BENEFÍCIOS-SEM JRS E SEM CORREÇ'!C59</f>
        <v>724</v>
      </c>
      <c r="D59" s="96">
        <f>'base(indices)'!G64</f>
        <v>1.26419883</v>
      </c>
      <c r="E59" s="69">
        <f t="shared" si="0"/>
        <v>915.27995292000003</v>
      </c>
      <c r="F59" s="59">
        <v>0</v>
      </c>
      <c r="G59" s="70">
        <f t="shared" si="1"/>
        <v>0</v>
      </c>
      <c r="H59" s="71">
        <f t="shared" si="2"/>
        <v>915.27995292000003</v>
      </c>
      <c r="I59" s="109">
        <f t="shared" si="20"/>
        <v>58526.52519786005</v>
      </c>
      <c r="J59" s="51">
        <f>IF((I59)+K59&gt;N134,N134-K59,(I59))</f>
        <v>50800.792634340003</v>
      </c>
      <c r="K59" s="49">
        <f t="shared" si="26"/>
        <v>9079.2073656600005</v>
      </c>
      <c r="L59" s="50">
        <f t="shared" si="27"/>
        <v>59880</v>
      </c>
      <c r="M59" s="51">
        <f t="shared" si="24"/>
        <v>48260.753002623002</v>
      </c>
      <c r="N59" s="49">
        <f t="shared" si="21"/>
        <v>8625.2469973770003</v>
      </c>
      <c r="O59" s="52">
        <f t="shared" si="22"/>
        <v>56886</v>
      </c>
      <c r="P59" s="73">
        <f t="shared" si="31"/>
        <v>45720.713370906007</v>
      </c>
      <c r="Q59" s="49">
        <f t="shared" si="9"/>
        <v>8171.286629094001</v>
      </c>
      <c r="R59" s="53">
        <f t="shared" si="32"/>
        <v>53892.000000000007</v>
      </c>
      <c r="S59" s="51">
        <f t="shared" si="11"/>
        <v>40640.634107472004</v>
      </c>
      <c r="T59" s="49">
        <f t="shared" si="12"/>
        <v>7263.3658925280006</v>
      </c>
      <c r="U59" s="52">
        <f t="shared" si="13"/>
        <v>47904.000000000007</v>
      </c>
      <c r="V59" s="51">
        <f t="shared" si="14"/>
        <v>35560.554844038001</v>
      </c>
      <c r="W59" s="49">
        <f t="shared" si="15"/>
        <v>6355.4451559620002</v>
      </c>
      <c r="X59" s="52">
        <f t="shared" si="16"/>
        <v>41916</v>
      </c>
      <c r="Y59" s="51">
        <f t="shared" si="29"/>
        <v>30480.475580604001</v>
      </c>
      <c r="Z59" s="49">
        <f t="shared" si="30"/>
        <v>5447.5244193959998</v>
      </c>
      <c r="AA59" s="52">
        <f t="shared" si="19"/>
        <v>35928</v>
      </c>
    </row>
    <row r="60" spans="1:27" ht="12.75" customHeight="1">
      <c r="A60" s="183">
        <v>59</v>
      </c>
      <c r="B60" s="56">
        <v>41671</v>
      </c>
      <c r="C60" s="57">
        <f>'BENEFÍCIOS-SEM JRS E SEM CORREÇ'!C60</f>
        <v>724</v>
      </c>
      <c r="D60" s="96">
        <f>'base(indices)'!G65</f>
        <v>1.26277694</v>
      </c>
      <c r="E60" s="58">
        <f t="shared" si="0"/>
        <v>914.25050455999997</v>
      </c>
      <c r="F60" s="59">
        <v>0</v>
      </c>
      <c r="G60" s="60">
        <f t="shared" si="1"/>
        <v>0</v>
      </c>
      <c r="H60" s="61">
        <f t="shared" si="2"/>
        <v>914.25050455999997</v>
      </c>
      <c r="I60" s="108">
        <f t="shared" si="20"/>
        <v>57611.245244940052</v>
      </c>
      <c r="J60" s="65">
        <f>IF((I60)+K60&gt;N134,N134-K60,(I60))</f>
        <v>50800.792634340003</v>
      </c>
      <c r="K60" s="63">
        <f t="shared" si="26"/>
        <v>9079.2073656600005</v>
      </c>
      <c r="L60" s="75">
        <f t="shared" si="27"/>
        <v>59880</v>
      </c>
      <c r="M60" s="65">
        <f t="shared" si="24"/>
        <v>48260.753002623002</v>
      </c>
      <c r="N60" s="63">
        <f t="shared" si="21"/>
        <v>8625.2469973770003</v>
      </c>
      <c r="O60" s="66">
        <f t="shared" si="22"/>
        <v>56886</v>
      </c>
      <c r="P60" s="63">
        <f t="shared" si="31"/>
        <v>45720.713370906007</v>
      </c>
      <c r="Q60" s="63">
        <f t="shared" si="9"/>
        <v>8171.286629094001</v>
      </c>
      <c r="R60" s="67">
        <f t="shared" si="32"/>
        <v>53892.000000000007</v>
      </c>
      <c r="S60" s="65">
        <f t="shared" si="11"/>
        <v>40640.634107472004</v>
      </c>
      <c r="T60" s="63">
        <f t="shared" si="12"/>
        <v>7263.3658925280006</v>
      </c>
      <c r="U60" s="66">
        <f t="shared" si="13"/>
        <v>47904.000000000007</v>
      </c>
      <c r="V60" s="65">
        <f t="shared" si="14"/>
        <v>35560.554844038001</v>
      </c>
      <c r="W60" s="63">
        <f t="shared" si="15"/>
        <v>6355.4451559620002</v>
      </c>
      <c r="X60" s="66">
        <f t="shared" si="16"/>
        <v>41916</v>
      </c>
      <c r="Y60" s="65">
        <f t="shared" si="29"/>
        <v>30480.475580604001</v>
      </c>
      <c r="Z60" s="63">
        <f t="shared" si="30"/>
        <v>5447.5244193959998</v>
      </c>
      <c r="AA60" s="66">
        <f t="shared" si="19"/>
        <v>35928</v>
      </c>
    </row>
    <row r="61" spans="1:27" ht="12.75" customHeight="1">
      <c r="A61" s="183">
        <v>58</v>
      </c>
      <c r="B61" s="46">
        <v>41699</v>
      </c>
      <c r="C61" s="57">
        <f>'BENEFÍCIOS-SEM JRS E SEM CORREÇ'!C61</f>
        <v>724</v>
      </c>
      <c r="D61" s="96">
        <f>'base(indices)'!G66</f>
        <v>1.2620992</v>
      </c>
      <c r="E61" s="69">
        <f t="shared" si="0"/>
        <v>913.75982079999994</v>
      </c>
      <c r="F61" s="59">
        <v>0</v>
      </c>
      <c r="G61" s="70">
        <f t="shared" si="1"/>
        <v>0</v>
      </c>
      <c r="H61" s="71">
        <f t="shared" si="2"/>
        <v>913.75982079999994</v>
      </c>
      <c r="I61" s="109">
        <f t="shared" si="20"/>
        <v>56696.994740380054</v>
      </c>
      <c r="J61" s="51">
        <f>IF((I61)+K61&gt;N134,N134-K61,(I61))</f>
        <v>50800.792634340003</v>
      </c>
      <c r="K61" s="49">
        <f t="shared" si="26"/>
        <v>9079.2073656600005</v>
      </c>
      <c r="L61" s="50">
        <f t="shared" si="27"/>
        <v>59880</v>
      </c>
      <c r="M61" s="51">
        <f t="shared" si="24"/>
        <v>48260.753002623002</v>
      </c>
      <c r="N61" s="49">
        <f t="shared" si="21"/>
        <v>8625.2469973770003</v>
      </c>
      <c r="O61" s="52">
        <f t="shared" si="22"/>
        <v>56886</v>
      </c>
      <c r="P61" s="73">
        <f t="shared" si="31"/>
        <v>45720.713370906007</v>
      </c>
      <c r="Q61" s="49">
        <f t="shared" si="9"/>
        <v>8171.286629094001</v>
      </c>
      <c r="R61" s="53">
        <f t="shared" si="32"/>
        <v>53892.000000000007</v>
      </c>
      <c r="S61" s="51">
        <f t="shared" si="11"/>
        <v>40640.634107472004</v>
      </c>
      <c r="T61" s="49">
        <f t="shared" si="12"/>
        <v>7263.3658925280006</v>
      </c>
      <c r="U61" s="52">
        <f t="shared" si="13"/>
        <v>47904.000000000007</v>
      </c>
      <c r="V61" s="51">
        <f t="shared" si="14"/>
        <v>35560.554844038001</v>
      </c>
      <c r="W61" s="49">
        <f t="shared" si="15"/>
        <v>6355.4451559620002</v>
      </c>
      <c r="X61" s="52">
        <f t="shared" si="16"/>
        <v>41916</v>
      </c>
      <c r="Y61" s="51">
        <f t="shared" si="29"/>
        <v>30480.475580604001</v>
      </c>
      <c r="Z61" s="49">
        <f t="shared" si="30"/>
        <v>5447.5244193959998</v>
      </c>
      <c r="AA61" s="52">
        <f t="shared" si="19"/>
        <v>35928</v>
      </c>
    </row>
    <row r="62" spans="1:27" ht="12.75" customHeight="1">
      <c r="A62" s="183">
        <v>57</v>
      </c>
      <c r="B62" s="46">
        <v>41730</v>
      </c>
      <c r="C62" s="57">
        <f>'BENEFÍCIOS-SEM JRS E SEM CORREÇ'!C62</f>
        <v>724</v>
      </c>
      <c r="D62" s="96">
        <f>'base(indices)'!G67</f>
        <v>1.2617635700000001</v>
      </c>
      <c r="E62" s="58">
        <f t="shared" si="0"/>
        <v>913.51682468000001</v>
      </c>
      <c r="F62" s="59">
        <v>0</v>
      </c>
      <c r="G62" s="60">
        <f t="shared" si="1"/>
        <v>0</v>
      </c>
      <c r="H62" s="61">
        <f t="shared" si="2"/>
        <v>913.51682468000001</v>
      </c>
      <c r="I62" s="108">
        <f t="shared" si="20"/>
        <v>55783.234919580056</v>
      </c>
      <c r="J62" s="65">
        <f>IF((I62)+K62&gt;N134,N134-K62,(I62))</f>
        <v>50800.792634340003</v>
      </c>
      <c r="K62" s="63">
        <f t="shared" si="26"/>
        <v>9079.2073656600005</v>
      </c>
      <c r="L62" s="75">
        <f t="shared" si="27"/>
        <v>59880</v>
      </c>
      <c r="M62" s="65">
        <f t="shared" si="24"/>
        <v>48260.753002623002</v>
      </c>
      <c r="N62" s="63">
        <f t="shared" si="21"/>
        <v>8625.2469973770003</v>
      </c>
      <c r="O62" s="66">
        <f t="shared" si="22"/>
        <v>56886</v>
      </c>
      <c r="P62" s="63">
        <f t="shared" si="31"/>
        <v>45720.713370906007</v>
      </c>
      <c r="Q62" s="63">
        <f t="shared" si="9"/>
        <v>8171.286629094001</v>
      </c>
      <c r="R62" s="67">
        <f t="shared" si="32"/>
        <v>53892.000000000007</v>
      </c>
      <c r="S62" s="65">
        <f t="shared" si="11"/>
        <v>40640.634107472004</v>
      </c>
      <c r="T62" s="63">
        <f t="shared" si="12"/>
        <v>7263.3658925280006</v>
      </c>
      <c r="U62" s="66">
        <f t="shared" si="13"/>
        <v>47904.000000000007</v>
      </c>
      <c r="V62" s="65">
        <f t="shared" si="14"/>
        <v>35560.554844038001</v>
      </c>
      <c r="W62" s="63">
        <f t="shared" si="15"/>
        <v>6355.4451559620002</v>
      </c>
      <c r="X62" s="66">
        <f t="shared" si="16"/>
        <v>41916</v>
      </c>
      <c r="Y62" s="65">
        <f t="shared" si="29"/>
        <v>30480.475580604001</v>
      </c>
      <c r="Z62" s="63">
        <f t="shared" si="30"/>
        <v>5447.5244193959998</v>
      </c>
      <c r="AA62" s="66">
        <f t="shared" si="19"/>
        <v>35928</v>
      </c>
    </row>
    <row r="63" spans="1:27" ht="12.75" customHeight="1">
      <c r="A63" s="183">
        <v>56</v>
      </c>
      <c r="B63" s="56">
        <v>41760</v>
      </c>
      <c r="C63" s="57">
        <f>'BENEFÍCIOS-SEM JRS E SEM CORREÇ'!C63</f>
        <v>724</v>
      </c>
      <c r="D63" s="96">
        <f>'base(indices)'!G68</f>
        <v>1.2611846799999999</v>
      </c>
      <c r="E63" s="69">
        <f t="shared" si="0"/>
        <v>913.09770831999992</v>
      </c>
      <c r="F63" s="59">
        <v>0</v>
      </c>
      <c r="G63" s="70">
        <f t="shared" si="1"/>
        <v>0</v>
      </c>
      <c r="H63" s="71">
        <f t="shared" si="2"/>
        <v>913.09770831999992</v>
      </c>
      <c r="I63" s="109">
        <f t="shared" si="20"/>
        <v>54869.718094900054</v>
      </c>
      <c r="J63" s="51">
        <f>IF((I63)+K63&gt;N134,N134-K63,(I63))</f>
        <v>50800.792634340003</v>
      </c>
      <c r="K63" s="49">
        <f t="shared" si="26"/>
        <v>9079.2073656600005</v>
      </c>
      <c r="L63" s="50">
        <f t="shared" si="27"/>
        <v>59880</v>
      </c>
      <c r="M63" s="51">
        <f t="shared" si="24"/>
        <v>48260.753002623002</v>
      </c>
      <c r="N63" s="49">
        <f t="shared" si="21"/>
        <v>8625.2469973770003</v>
      </c>
      <c r="O63" s="52">
        <f t="shared" si="22"/>
        <v>56886</v>
      </c>
      <c r="P63" s="73">
        <f t="shared" si="31"/>
        <v>45720.713370906007</v>
      </c>
      <c r="Q63" s="49">
        <f t="shared" si="9"/>
        <v>8171.286629094001</v>
      </c>
      <c r="R63" s="53">
        <f t="shared" si="32"/>
        <v>53892.000000000007</v>
      </c>
      <c r="S63" s="51">
        <f t="shared" si="11"/>
        <v>40640.634107472004</v>
      </c>
      <c r="T63" s="49">
        <f t="shared" si="12"/>
        <v>7263.3658925280006</v>
      </c>
      <c r="U63" s="52">
        <f t="shared" si="13"/>
        <v>47904.000000000007</v>
      </c>
      <c r="V63" s="51">
        <f t="shared" si="14"/>
        <v>35560.554844038001</v>
      </c>
      <c r="W63" s="49">
        <f t="shared" si="15"/>
        <v>6355.4451559620002</v>
      </c>
      <c r="X63" s="52">
        <f t="shared" si="16"/>
        <v>41916</v>
      </c>
      <c r="Y63" s="51">
        <f t="shared" si="29"/>
        <v>30480.475580604001</v>
      </c>
      <c r="Z63" s="49">
        <f t="shared" si="30"/>
        <v>5447.5244193959998</v>
      </c>
      <c r="AA63" s="52">
        <f t="shared" si="19"/>
        <v>35928</v>
      </c>
    </row>
    <row r="64" spans="1:27" ht="12.75" customHeight="1">
      <c r="A64" s="183">
        <v>55</v>
      </c>
      <c r="B64" s="46">
        <v>41791</v>
      </c>
      <c r="C64" s="57">
        <f>'BENEFÍCIOS-SEM JRS E SEM CORREÇ'!C64</f>
        <v>724</v>
      </c>
      <c r="D64" s="96">
        <f>'base(indices)'!G69</f>
        <v>1.2604233899999999</v>
      </c>
      <c r="E64" s="58">
        <f t="shared" si="0"/>
        <v>912.5465343599999</v>
      </c>
      <c r="F64" s="59">
        <v>0</v>
      </c>
      <c r="G64" s="60">
        <f t="shared" si="1"/>
        <v>0</v>
      </c>
      <c r="H64" s="61">
        <f t="shared" si="2"/>
        <v>912.5465343599999</v>
      </c>
      <c r="I64" s="108">
        <f t="shared" si="20"/>
        <v>53956.620386580056</v>
      </c>
      <c r="J64" s="65">
        <f>IF((I64)+K64&gt;N134,N134-K64,(I64))</f>
        <v>50800.792634340003</v>
      </c>
      <c r="K64" s="63">
        <f t="shared" si="26"/>
        <v>9079.2073656600005</v>
      </c>
      <c r="L64" s="75">
        <f t="shared" si="27"/>
        <v>59880</v>
      </c>
      <c r="M64" s="65">
        <f t="shared" si="24"/>
        <v>48260.753002623002</v>
      </c>
      <c r="N64" s="63">
        <f t="shared" si="21"/>
        <v>8625.2469973770003</v>
      </c>
      <c r="O64" s="66">
        <f t="shared" si="22"/>
        <v>56886</v>
      </c>
      <c r="P64" s="63">
        <f t="shared" si="31"/>
        <v>45720.713370906007</v>
      </c>
      <c r="Q64" s="63">
        <f t="shared" si="9"/>
        <v>8171.286629094001</v>
      </c>
      <c r="R64" s="67">
        <f t="shared" si="32"/>
        <v>53892.000000000007</v>
      </c>
      <c r="S64" s="65">
        <f t="shared" si="11"/>
        <v>40640.634107472004</v>
      </c>
      <c r="T64" s="63">
        <f t="shared" si="12"/>
        <v>7263.3658925280006</v>
      </c>
      <c r="U64" s="66">
        <f t="shared" si="13"/>
        <v>47904.000000000007</v>
      </c>
      <c r="V64" s="65">
        <f t="shared" si="14"/>
        <v>35560.554844038001</v>
      </c>
      <c r="W64" s="63">
        <f t="shared" si="15"/>
        <v>6355.4451559620002</v>
      </c>
      <c r="X64" s="66">
        <f t="shared" si="16"/>
        <v>41916</v>
      </c>
      <c r="Y64" s="65">
        <f t="shared" si="29"/>
        <v>30480.475580604001</v>
      </c>
      <c r="Z64" s="63">
        <f t="shared" si="30"/>
        <v>5447.5244193959998</v>
      </c>
      <c r="AA64" s="66">
        <f t="shared" si="19"/>
        <v>35928</v>
      </c>
    </row>
    <row r="65" spans="1:27" ht="12.75" customHeight="1">
      <c r="A65" s="183">
        <v>54</v>
      </c>
      <c r="B65" s="46">
        <v>41821</v>
      </c>
      <c r="C65" s="57">
        <f>'BENEFÍCIOS-SEM JRS E SEM CORREÇ'!C65</f>
        <v>724</v>
      </c>
      <c r="D65" s="96">
        <f>'base(indices)'!G70</f>
        <v>1.25983756</v>
      </c>
      <c r="E65" s="69">
        <f t="shared" si="0"/>
        <v>912.12239344</v>
      </c>
      <c r="F65" s="59">
        <v>0</v>
      </c>
      <c r="G65" s="70">
        <f t="shared" si="1"/>
        <v>0</v>
      </c>
      <c r="H65" s="71">
        <f t="shared" si="2"/>
        <v>912.12239344</v>
      </c>
      <c r="I65" s="109">
        <f t="shared" si="20"/>
        <v>53044.073852220055</v>
      </c>
      <c r="J65" s="51">
        <f>IF((I65)+K65&gt;N134,N134-K65,(I65))</f>
        <v>50800.792634340003</v>
      </c>
      <c r="K65" s="49">
        <f t="shared" si="26"/>
        <v>9079.2073656600005</v>
      </c>
      <c r="L65" s="50">
        <f t="shared" si="27"/>
        <v>59880</v>
      </c>
      <c r="M65" s="51">
        <f t="shared" si="24"/>
        <v>48260.753002623002</v>
      </c>
      <c r="N65" s="49">
        <f t="shared" si="21"/>
        <v>8625.2469973770003</v>
      </c>
      <c r="O65" s="52">
        <f t="shared" si="22"/>
        <v>56886</v>
      </c>
      <c r="P65" s="73">
        <f t="shared" si="31"/>
        <v>45720.713370906007</v>
      </c>
      <c r="Q65" s="49">
        <f t="shared" si="9"/>
        <v>8171.286629094001</v>
      </c>
      <c r="R65" s="53">
        <f t="shared" si="32"/>
        <v>53892.000000000007</v>
      </c>
      <c r="S65" s="51">
        <f t="shared" si="11"/>
        <v>40640.634107472004</v>
      </c>
      <c r="T65" s="49">
        <f t="shared" si="12"/>
        <v>7263.3658925280006</v>
      </c>
      <c r="U65" s="52">
        <f t="shared" si="13"/>
        <v>47904.000000000007</v>
      </c>
      <c r="V65" s="51">
        <f t="shared" si="14"/>
        <v>35560.554844038001</v>
      </c>
      <c r="W65" s="49">
        <f t="shared" si="15"/>
        <v>6355.4451559620002</v>
      </c>
      <c r="X65" s="52">
        <f t="shared" si="16"/>
        <v>41916</v>
      </c>
      <c r="Y65" s="51">
        <f t="shared" si="29"/>
        <v>30480.475580604001</v>
      </c>
      <c r="Z65" s="49">
        <f t="shared" si="30"/>
        <v>5447.5244193959998</v>
      </c>
      <c r="AA65" s="52">
        <f t="shared" si="19"/>
        <v>35928</v>
      </c>
    </row>
    <row r="66" spans="1:27" ht="12.75" customHeight="1">
      <c r="A66" s="183">
        <v>53</v>
      </c>
      <c r="B66" s="56">
        <v>41852</v>
      </c>
      <c r="C66" s="57">
        <f>'BENEFÍCIOS-SEM JRS E SEM CORREÇ'!C66</f>
        <v>724</v>
      </c>
      <c r="D66" s="96">
        <f>'base(indices)'!G71</f>
        <v>1.2585110900000001</v>
      </c>
      <c r="E66" s="58">
        <f t="shared" si="0"/>
        <v>911.16202916000009</v>
      </c>
      <c r="F66" s="59">
        <v>0</v>
      </c>
      <c r="G66" s="60">
        <f t="shared" si="1"/>
        <v>0</v>
      </c>
      <c r="H66" s="61">
        <f t="shared" si="2"/>
        <v>911.16202916000009</v>
      </c>
      <c r="I66" s="108">
        <f t="shared" si="20"/>
        <v>52131.951458780059</v>
      </c>
      <c r="J66" s="65">
        <f>IF((I66)+K66&gt;N134,N134-K66,(I66))</f>
        <v>50800.792634340003</v>
      </c>
      <c r="K66" s="63">
        <f t="shared" si="26"/>
        <v>9079.2073656600005</v>
      </c>
      <c r="L66" s="75">
        <f t="shared" si="27"/>
        <v>59880</v>
      </c>
      <c r="M66" s="65">
        <f t="shared" si="24"/>
        <v>48260.753002623002</v>
      </c>
      <c r="N66" s="63">
        <f t="shared" si="21"/>
        <v>8625.2469973770003</v>
      </c>
      <c r="O66" s="66">
        <f t="shared" si="22"/>
        <v>56886</v>
      </c>
      <c r="P66" s="63">
        <f t="shared" si="31"/>
        <v>45720.713370906007</v>
      </c>
      <c r="Q66" s="63">
        <f t="shared" si="9"/>
        <v>8171.286629094001</v>
      </c>
      <c r="R66" s="67">
        <f t="shared" si="32"/>
        <v>53892.000000000007</v>
      </c>
      <c r="S66" s="65">
        <f t="shared" si="11"/>
        <v>40640.634107472004</v>
      </c>
      <c r="T66" s="63">
        <f t="shared" si="12"/>
        <v>7263.3658925280006</v>
      </c>
      <c r="U66" s="66">
        <f t="shared" si="13"/>
        <v>47904.000000000007</v>
      </c>
      <c r="V66" s="65">
        <f t="shared" si="14"/>
        <v>35560.554844038001</v>
      </c>
      <c r="W66" s="63">
        <f t="shared" si="15"/>
        <v>6355.4451559620002</v>
      </c>
      <c r="X66" s="66">
        <f t="shared" si="16"/>
        <v>41916</v>
      </c>
      <c r="Y66" s="65">
        <f t="shared" si="29"/>
        <v>30480.475580604001</v>
      </c>
      <c r="Z66" s="63">
        <f t="shared" si="30"/>
        <v>5447.5244193959998</v>
      </c>
      <c r="AA66" s="66">
        <f t="shared" si="19"/>
        <v>35928</v>
      </c>
    </row>
    <row r="67" spans="1:27" ht="12.75" customHeight="1">
      <c r="A67" s="183">
        <v>52</v>
      </c>
      <c r="B67" s="46">
        <v>41883</v>
      </c>
      <c r="C67" s="57">
        <f>'BENEFÍCIOS-SEM JRS E SEM CORREÇ'!C67</f>
        <v>724</v>
      </c>
      <c r="D67" s="96">
        <f>'base(indices)'!G72</f>
        <v>1.2577539200000001</v>
      </c>
      <c r="E67" s="69">
        <f t="shared" si="0"/>
        <v>910.61383808000005</v>
      </c>
      <c r="F67" s="59">
        <v>0</v>
      </c>
      <c r="G67" s="70">
        <f t="shared" si="1"/>
        <v>0</v>
      </c>
      <c r="H67" s="71">
        <f t="shared" si="2"/>
        <v>910.61383808000005</v>
      </c>
      <c r="I67" s="109">
        <f t="shared" si="20"/>
        <v>51220.789429620061</v>
      </c>
      <c r="J67" s="51">
        <f>IF((I67)+K67&gt;N134,N134-K67,(I67))</f>
        <v>50800.792634340003</v>
      </c>
      <c r="K67" s="49">
        <f t="shared" si="26"/>
        <v>9079.2073656600005</v>
      </c>
      <c r="L67" s="50">
        <f t="shared" si="27"/>
        <v>59880</v>
      </c>
      <c r="M67" s="51">
        <f t="shared" si="24"/>
        <v>48260.753002623002</v>
      </c>
      <c r="N67" s="49">
        <f t="shared" si="21"/>
        <v>8625.2469973770003</v>
      </c>
      <c r="O67" s="52">
        <f t="shared" si="22"/>
        <v>56886</v>
      </c>
      <c r="P67" s="73">
        <f t="shared" si="31"/>
        <v>45720.713370906007</v>
      </c>
      <c r="Q67" s="49">
        <f t="shared" si="9"/>
        <v>8171.286629094001</v>
      </c>
      <c r="R67" s="53">
        <f t="shared" si="32"/>
        <v>53892.000000000007</v>
      </c>
      <c r="S67" s="51">
        <f t="shared" si="11"/>
        <v>40640.634107472004</v>
      </c>
      <c r="T67" s="49">
        <f t="shared" si="12"/>
        <v>7263.3658925280006</v>
      </c>
      <c r="U67" s="52">
        <f t="shared" si="13"/>
        <v>47904.000000000007</v>
      </c>
      <c r="V67" s="51">
        <f t="shared" si="14"/>
        <v>35560.554844038001</v>
      </c>
      <c r="W67" s="49">
        <f t="shared" si="15"/>
        <v>6355.4451559620002</v>
      </c>
      <c r="X67" s="52">
        <f t="shared" si="16"/>
        <v>41916</v>
      </c>
      <c r="Y67" s="51">
        <f t="shared" si="29"/>
        <v>30480.475580604001</v>
      </c>
      <c r="Z67" s="49">
        <f t="shared" si="30"/>
        <v>5447.5244193959998</v>
      </c>
      <c r="AA67" s="52">
        <f t="shared" si="19"/>
        <v>35928</v>
      </c>
    </row>
    <row r="68" spans="1:27" ht="12.75" customHeight="1">
      <c r="A68" s="183">
        <v>51</v>
      </c>
      <c r="B68" s="46">
        <v>41913</v>
      </c>
      <c r="C68" s="57">
        <f>'BENEFÍCIOS-SEM JRS E SEM CORREÇ'!C68</f>
        <v>724</v>
      </c>
      <c r="D68" s="96">
        <f>'base(indices)'!G73</f>
        <v>1.2566568600000001</v>
      </c>
      <c r="E68" s="58">
        <f t="shared" si="0"/>
        <v>909.81956664000006</v>
      </c>
      <c r="F68" s="59">
        <v>0</v>
      </c>
      <c r="G68" s="60">
        <f t="shared" si="1"/>
        <v>0</v>
      </c>
      <c r="H68" s="61">
        <f t="shared" si="2"/>
        <v>909.81956664000006</v>
      </c>
      <c r="I68" s="108">
        <f t="shared" si="20"/>
        <v>50310.175591540064</v>
      </c>
      <c r="J68" s="65">
        <f>IF((I68)+K68&gt;N134,N134-K68,(I68))</f>
        <v>50310.175591540064</v>
      </c>
      <c r="K68" s="63">
        <f t="shared" si="26"/>
        <v>9079.2073656600005</v>
      </c>
      <c r="L68" s="75">
        <f t="shared" si="27"/>
        <v>59389.382957200069</v>
      </c>
      <c r="M68" s="65">
        <f t="shared" si="24"/>
        <v>47794.666811963056</v>
      </c>
      <c r="N68" s="63">
        <f t="shared" si="21"/>
        <v>8625.2469973770003</v>
      </c>
      <c r="O68" s="66">
        <f t="shared" si="22"/>
        <v>56419.913809340054</v>
      </c>
      <c r="P68" s="63">
        <f t="shared" si="31"/>
        <v>45279.158032386062</v>
      </c>
      <c r="Q68" s="63">
        <f t="shared" si="9"/>
        <v>8171.286629094001</v>
      </c>
      <c r="R68" s="67">
        <f t="shared" si="32"/>
        <v>53450.444661480062</v>
      </c>
      <c r="S68" s="65">
        <f t="shared" si="11"/>
        <v>40248.140473232052</v>
      </c>
      <c r="T68" s="63">
        <f t="shared" si="12"/>
        <v>7263.3658925280006</v>
      </c>
      <c r="U68" s="66">
        <f t="shared" si="13"/>
        <v>47511.506365760055</v>
      </c>
      <c r="V68" s="65">
        <f t="shared" si="14"/>
        <v>35217.122914078042</v>
      </c>
      <c r="W68" s="63">
        <f t="shared" si="15"/>
        <v>6355.4451559620002</v>
      </c>
      <c r="X68" s="66">
        <f t="shared" si="16"/>
        <v>41572.568070040041</v>
      </c>
      <c r="Y68" s="65">
        <f t="shared" si="29"/>
        <v>30186.105354924039</v>
      </c>
      <c r="Z68" s="63">
        <f t="shared" si="30"/>
        <v>5447.5244193959998</v>
      </c>
      <c r="AA68" s="66">
        <f t="shared" si="19"/>
        <v>35633.629774320041</v>
      </c>
    </row>
    <row r="69" spans="1:27" ht="12.75" customHeight="1">
      <c r="A69" s="183">
        <v>50</v>
      </c>
      <c r="B69" s="56">
        <v>41944</v>
      </c>
      <c r="C69" s="57">
        <f>'BENEFÍCIOS-SEM JRS E SEM CORREÇ'!C69</f>
        <v>724</v>
      </c>
      <c r="D69" s="96">
        <f>'base(indices)'!G74</f>
        <v>1.2553538099999999</v>
      </c>
      <c r="E69" s="69">
        <f t="shared" si="0"/>
        <v>908.87615843999993</v>
      </c>
      <c r="F69" s="59">
        <v>0</v>
      </c>
      <c r="G69" s="70">
        <f t="shared" ref="G69:G116" si="33">E69*F69</f>
        <v>0</v>
      </c>
      <c r="H69" s="71">
        <f t="shared" ref="H69:H116" si="34">E69+G69</f>
        <v>908.87615843999993</v>
      </c>
      <c r="I69" s="109">
        <f t="shared" si="20"/>
        <v>49400.356024900066</v>
      </c>
      <c r="J69" s="51">
        <f>IF((I69)+K69&gt;N134,N134-K69,(I69))</f>
        <v>49400.356024900066</v>
      </c>
      <c r="K69" s="49">
        <f t="shared" si="26"/>
        <v>9079.2073656600005</v>
      </c>
      <c r="L69" s="50">
        <f t="shared" si="27"/>
        <v>58479.56339056007</v>
      </c>
      <c r="M69" s="51">
        <f t="shared" si="24"/>
        <v>46930.338223655061</v>
      </c>
      <c r="N69" s="49">
        <f t="shared" si="21"/>
        <v>8625.2469973770003</v>
      </c>
      <c r="O69" s="52">
        <f t="shared" si="22"/>
        <v>55555.585221032059</v>
      </c>
      <c r="P69" s="73">
        <f t="shared" si="31"/>
        <v>44460.320422410063</v>
      </c>
      <c r="Q69" s="49">
        <f t="shared" si="9"/>
        <v>8171.286629094001</v>
      </c>
      <c r="R69" s="53">
        <f t="shared" si="32"/>
        <v>52631.607051504063</v>
      </c>
      <c r="S69" s="51">
        <f t="shared" si="11"/>
        <v>39520.284819920053</v>
      </c>
      <c r="T69" s="49">
        <f t="shared" si="12"/>
        <v>7263.3658925280006</v>
      </c>
      <c r="U69" s="52">
        <f t="shared" si="13"/>
        <v>46783.650712448056</v>
      </c>
      <c r="V69" s="51">
        <f t="shared" si="14"/>
        <v>34580.249217430042</v>
      </c>
      <c r="W69" s="49">
        <f t="shared" si="15"/>
        <v>6355.4451559620002</v>
      </c>
      <c r="X69" s="52">
        <f t="shared" si="16"/>
        <v>40935.694373392042</v>
      </c>
      <c r="Y69" s="51">
        <f t="shared" si="29"/>
        <v>29640.213614940039</v>
      </c>
      <c r="Z69" s="49">
        <f t="shared" si="30"/>
        <v>5447.5244193959998</v>
      </c>
      <c r="AA69" s="52">
        <f t="shared" si="19"/>
        <v>35087.738034336042</v>
      </c>
    </row>
    <row r="70" spans="1:27" ht="12.75" customHeight="1">
      <c r="A70" s="183">
        <v>49</v>
      </c>
      <c r="B70" s="46">
        <v>41974</v>
      </c>
      <c r="C70" s="57">
        <f>C69</f>
        <v>724</v>
      </c>
      <c r="D70" s="96">
        <f>'base(indices)'!G75</f>
        <v>1.2547477600000001</v>
      </c>
      <c r="E70" s="58">
        <f t="shared" ref="E70:E116" si="35">C70*D70</f>
        <v>908.43737824000004</v>
      </c>
      <c r="F70" s="59">
        <v>0</v>
      </c>
      <c r="G70" s="60">
        <f t="shared" si="33"/>
        <v>0</v>
      </c>
      <c r="H70" s="61">
        <f t="shared" si="34"/>
        <v>908.43737824000004</v>
      </c>
      <c r="I70" s="108">
        <f t="shared" si="20"/>
        <v>48491.479866460068</v>
      </c>
      <c r="J70" s="65">
        <f>IF((I70)+K70&gt;N134,N134-K70,(I70))</f>
        <v>48491.479866460068</v>
      </c>
      <c r="K70" s="63">
        <f t="shared" ref="K70:K101" si="36">H$134</f>
        <v>9079.2073656600005</v>
      </c>
      <c r="L70" s="75">
        <f t="shared" ref="L70:L116" si="37">J70+K70</f>
        <v>57570.687232120064</v>
      </c>
      <c r="M70" s="65">
        <f t="shared" si="24"/>
        <v>46066.905873137061</v>
      </c>
      <c r="N70" s="63">
        <f t="shared" si="21"/>
        <v>8625.2469973770003</v>
      </c>
      <c r="O70" s="66">
        <f t="shared" si="22"/>
        <v>54692.152870514059</v>
      </c>
      <c r="P70" s="63">
        <f t="shared" si="31"/>
        <v>43642.331879814061</v>
      </c>
      <c r="Q70" s="63">
        <f t="shared" si="9"/>
        <v>8171.286629094001</v>
      </c>
      <c r="R70" s="67">
        <f t="shared" si="32"/>
        <v>51813.618508908061</v>
      </c>
      <c r="S70" s="65">
        <f t="shared" si="11"/>
        <v>38793.183893168054</v>
      </c>
      <c r="T70" s="63">
        <f t="shared" si="12"/>
        <v>7263.3658925280006</v>
      </c>
      <c r="U70" s="66">
        <f t="shared" si="13"/>
        <v>46056.549785696057</v>
      </c>
      <c r="V70" s="65">
        <f t="shared" si="14"/>
        <v>33944.035906522047</v>
      </c>
      <c r="W70" s="63">
        <f t="shared" si="15"/>
        <v>6355.4451559620002</v>
      </c>
      <c r="X70" s="66">
        <f t="shared" ref="X70:X116" si="38">V70+W70</f>
        <v>40299.481062484047</v>
      </c>
      <c r="Y70" s="65">
        <f t="shared" si="29"/>
        <v>29094.887919876041</v>
      </c>
      <c r="Z70" s="63">
        <f t="shared" si="30"/>
        <v>5447.5244193959998</v>
      </c>
      <c r="AA70" s="66">
        <f t="shared" ref="AA70:AA118" si="39">Y70+Z70</f>
        <v>34542.412339272043</v>
      </c>
    </row>
    <row r="71" spans="1:27" ht="12.75" customHeight="1">
      <c r="A71" s="183">
        <v>48</v>
      </c>
      <c r="B71" s="46">
        <v>42005</v>
      </c>
      <c r="C71" s="57">
        <f>'BENEFÍCIOS-SEM JRS E SEM CORREÇ'!C71</f>
        <v>788</v>
      </c>
      <c r="D71" s="96">
        <f>'base(indices)'!G76</f>
        <v>1.2534278999999999</v>
      </c>
      <c r="E71" s="69">
        <f t="shared" si="35"/>
        <v>987.70118519999994</v>
      </c>
      <c r="F71" s="59">
        <v>0</v>
      </c>
      <c r="G71" s="70">
        <f t="shared" si="33"/>
        <v>0</v>
      </c>
      <c r="H71" s="71">
        <f t="shared" si="34"/>
        <v>987.70118519999994</v>
      </c>
      <c r="I71" s="109">
        <f t="shared" si="20"/>
        <v>47583.042488220068</v>
      </c>
      <c r="J71" s="51">
        <f>IF((I71)+K71&gt;N134,N134-K71,(I71))</f>
        <v>47583.042488220068</v>
      </c>
      <c r="K71" s="49">
        <f t="shared" si="36"/>
        <v>9079.2073656600005</v>
      </c>
      <c r="L71" s="50">
        <f t="shared" si="37"/>
        <v>56662.249853880072</v>
      </c>
      <c r="M71" s="51">
        <f t="shared" si="24"/>
        <v>45203.890363809063</v>
      </c>
      <c r="N71" s="49">
        <f t="shared" si="21"/>
        <v>8625.2469973770003</v>
      </c>
      <c r="O71" s="52">
        <f t="shared" si="22"/>
        <v>53829.137361186062</v>
      </c>
      <c r="P71" s="73">
        <f t="shared" si="31"/>
        <v>42824.738239398059</v>
      </c>
      <c r="Q71" s="49">
        <f t="shared" ref="Q71:Q116" si="40">K71*P$9</f>
        <v>8171.286629094001</v>
      </c>
      <c r="R71" s="53">
        <f t="shared" si="32"/>
        <v>50996.024868492059</v>
      </c>
      <c r="S71" s="51">
        <f t="shared" si="11"/>
        <v>38066.433990576057</v>
      </c>
      <c r="T71" s="49">
        <f t="shared" ref="T71:T116" si="41">K71*S$9</f>
        <v>7263.3658925280006</v>
      </c>
      <c r="U71" s="52">
        <f t="shared" si="13"/>
        <v>45329.79988310406</v>
      </c>
      <c r="V71" s="51">
        <f t="shared" ref="V71:V116" si="42">J71*V$9</f>
        <v>33308.129741754048</v>
      </c>
      <c r="W71" s="49">
        <f t="shared" ref="W71:W93" si="43">K71*V$9</f>
        <v>6355.4451559620002</v>
      </c>
      <c r="X71" s="52">
        <f t="shared" si="38"/>
        <v>39663.574897716047</v>
      </c>
      <c r="Y71" s="51">
        <f t="shared" si="29"/>
        <v>28549.825492932039</v>
      </c>
      <c r="Z71" s="49">
        <f t="shared" si="30"/>
        <v>5447.5244193959998</v>
      </c>
      <c r="AA71" s="52">
        <f t="shared" si="39"/>
        <v>33997.349912328042</v>
      </c>
    </row>
    <row r="72" spans="1:27" ht="12.75" customHeight="1">
      <c r="A72" s="183">
        <v>47</v>
      </c>
      <c r="B72" s="56">
        <v>42036</v>
      </c>
      <c r="C72" s="57">
        <f>'BENEFÍCIOS-SEM JRS E SEM CORREÇ'!C72</f>
        <v>788</v>
      </c>
      <c r="D72" s="96">
        <f>'base(indices)'!G77</f>
        <v>1.2523283599999999</v>
      </c>
      <c r="E72" s="58">
        <f t="shared" si="35"/>
        <v>986.83474767999996</v>
      </c>
      <c r="F72" s="59">
        <v>0</v>
      </c>
      <c r="G72" s="60">
        <f t="shared" si="33"/>
        <v>0</v>
      </c>
      <c r="H72" s="61">
        <f t="shared" si="34"/>
        <v>986.83474767999996</v>
      </c>
      <c r="I72" s="108">
        <f t="shared" si="20"/>
        <v>46595.341303020068</v>
      </c>
      <c r="J72" s="65">
        <f>IF((I72)+K72&gt;N134,N134-K72,(I72))</f>
        <v>46595.341303020068</v>
      </c>
      <c r="K72" s="63">
        <f t="shared" si="36"/>
        <v>9079.2073656600005</v>
      </c>
      <c r="L72" s="75">
        <f t="shared" si="37"/>
        <v>55674.548668680072</v>
      </c>
      <c r="M72" s="65">
        <f t="shared" si="24"/>
        <v>44265.574237869063</v>
      </c>
      <c r="N72" s="63">
        <f t="shared" si="21"/>
        <v>8625.2469973770003</v>
      </c>
      <c r="O72" s="66">
        <f t="shared" si="22"/>
        <v>52890.821235246061</v>
      </c>
      <c r="P72" s="63">
        <f>J72*$P$9</f>
        <v>41935.807172718065</v>
      </c>
      <c r="Q72" s="63">
        <f t="shared" si="40"/>
        <v>8171.286629094001</v>
      </c>
      <c r="R72" s="67">
        <f t="shared" si="32"/>
        <v>50107.093801812065</v>
      </c>
      <c r="S72" s="65">
        <f t="shared" ref="S72:S116" si="44">J72*S$9</f>
        <v>37276.273042416055</v>
      </c>
      <c r="T72" s="63">
        <f t="shared" si="41"/>
        <v>7263.3658925280006</v>
      </c>
      <c r="U72" s="66">
        <f t="shared" ref="U72:U116" si="45">S72+T72</f>
        <v>44539.638934944058</v>
      </c>
      <c r="V72" s="65">
        <f t="shared" si="42"/>
        <v>32616.738912114044</v>
      </c>
      <c r="W72" s="63">
        <f t="shared" si="43"/>
        <v>6355.4451559620002</v>
      </c>
      <c r="X72" s="66">
        <f t="shared" si="38"/>
        <v>38972.184068076043</v>
      </c>
      <c r="Y72" s="65">
        <f t="shared" si="29"/>
        <v>27957.204781812041</v>
      </c>
      <c r="Z72" s="63">
        <f t="shared" si="30"/>
        <v>5447.5244193959998</v>
      </c>
      <c r="AA72" s="66">
        <f t="shared" si="39"/>
        <v>33404.729201208043</v>
      </c>
    </row>
    <row r="73" spans="1:27" ht="12.75" customHeight="1">
      <c r="A73" s="183">
        <v>46</v>
      </c>
      <c r="B73" s="46">
        <v>42064</v>
      </c>
      <c r="C73" s="57">
        <f>'BENEFÍCIOS-SEM JRS E SEM CORREÇ'!C73</f>
        <v>788</v>
      </c>
      <c r="D73" s="96">
        <f>'base(indices)'!G78</f>
        <v>1.2521180000000001</v>
      </c>
      <c r="E73" s="69">
        <f t="shared" si="35"/>
        <v>986.66898400000002</v>
      </c>
      <c r="F73" s="59">
        <v>0</v>
      </c>
      <c r="G73" s="70">
        <f t="shared" si="33"/>
        <v>0</v>
      </c>
      <c r="H73" s="71">
        <f t="shared" si="34"/>
        <v>986.66898400000002</v>
      </c>
      <c r="I73" s="109">
        <f t="shared" si="20"/>
        <v>45608.506555340071</v>
      </c>
      <c r="J73" s="51">
        <f>IF((I73)+K73&gt;N134,N134-K73,(I73))</f>
        <v>45608.506555340071</v>
      </c>
      <c r="K73" s="49">
        <f t="shared" si="36"/>
        <v>9079.2073656600005</v>
      </c>
      <c r="L73" s="50">
        <f t="shared" si="37"/>
        <v>54687.713921000075</v>
      </c>
      <c r="M73" s="51">
        <f t="shared" si="24"/>
        <v>43328.081227573064</v>
      </c>
      <c r="N73" s="49">
        <f t="shared" si="21"/>
        <v>8625.2469973770003</v>
      </c>
      <c r="O73" s="52">
        <f t="shared" si="22"/>
        <v>51953.328224950063</v>
      </c>
      <c r="P73" s="73">
        <f>J73*$P$9</f>
        <v>41047.655899806065</v>
      </c>
      <c r="Q73" s="49">
        <f t="shared" si="40"/>
        <v>8171.286629094001</v>
      </c>
      <c r="R73" s="53">
        <f t="shared" si="32"/>
        <v>49218.942528900065</v>
      </c>
      <c r="S73" s="51">
        <f t="shared" si="44"/>
        <v>36486.805244272058</v>
      </c>
      <c r="T73" s="49">
        <f t="shared" si="41"/>
        <v>7263.3658925280006</v>
      </c>
      <c r="U73" s="52">
        <f t="shared" si="45"/>
        <v>43750.171136800062</v>
      </c>
      <c r="V73" s="51">
        <f t="shared" si="42"/>
        <v>31925.954588738048</v>
      </c>
      <c r="W73" s="49">
        <f t="shared" si="43"/>
        <v>6355.4451559620002</v>
      </c>
      <c r="X73" s="52">
        <f t="shared" si="38"/>
        <v>38281.399744700051</v>
      </c>
      <c r="Y73" s="51">
        <f t="shared" si="29"/>
        <v>27365.103933204042</v>
      </c>
      <c r="Z73" s="49">
        <f t="shared" si="30"/>
        <v>5447.5244193959998</v>
      </c>
      <c r="AA73" s="52">
        <f t="shared" si="39"/>
        <v>32812.628352600041</v>
      </c>
    </row>
    <row r="74" spans="1:27" ht="12.75" customHeight="1">
      <c r="A74" s="183">
        <v>45</v>
      </c>
      <c r="B74" s="46">
        <v>42095</v>
      </c>
      <c r="C74" s="57">
        <f>'BENEFÍCIOS-SEM JRS E SEM CORREÇ'!C74</f>
        <v>788</v>
      </c>
      <c r="D74" s="96">
        <f>'base(indices)'!G79</f>
        <v>1.25049736</v>
      </c>
      <c r="E74" s="58">
        <f t="shared" si="35"/>
        <v>985.39191968</v>
      </c>
      <c r="F74" s="59">
        <v>0</v>
      </c>
      <c r="G74" s="60">
        <f t="shared" si="33"/>
        <v>0</v>
      </c>
      <c r="H74" s="61">
        <f t="shared" si="34"/>
        <v>985.39191968</v>
      </c>
      <c r="I74" s="108">
        <f t="shared" si="20"/>
        <v>44621.837571340067</v>
      </c>
      <c r="J74" s="65">
        <f>IF((I74)+K74&gt;N134,N134-K74,(I74))</f>
        <v>44621.837571340067</v>
      </c>
      <c r="K74" s="63">
        <f t="shared" si="36"/>
        <v>9079.2073656600005</v>
      </c>
      <c r="L74" s="75">
        <f t="shared" si="37"/>
        <v>53701.044937000072</v>
      </c>
      <c r="M74" s="65">
        <f t="shared" si="24"/>
        <v>42390.74569277306</v>
      </c>
      <c r="N74" s="63">
        <f t="shared" si="21"/>
        <v>8625.2469973770003</v>
      </c>
      <c r="O74" s="66">
        <f t="shared" si="22"/>
        <v>51015.992690150058</v>
      </c>
      <c r="P74" s="63">
        <f t="shared" ref="P74:P87" si="46">J74*$P$9</f>
        <v>40159.65381420606</v>
      </c>
      <c r="Q74" s="63">
        <f t="shared" si="40"/>
        <v>8171.286629094001</v>
      </c>
      <c r="R74" s="67">
        <f>P74+Q74</f>
        <v>48330.94044330006</v>
      </c>
      <c r="S74" s="65">
        <f t="shared" si="44"/>
        <v>35697.470057072052</v>
      </c>
      <c r="T74" s="63">
        <f t="shared" si="41"/>
        <v>7263.3658925280006</v>
      </c>
      <c r="U74" s="66">
        <f t="shared" si="45"/>
        <v>42960.835949600056</v>
      </c>
      <c r="V74" s="65">
        <f t="shared" si="42"/>
        <v>31235.286299938045</v>
      </c>
      <c r="W74" s="63">
        <f t="shared" si="43"/>
        <v>6355.4451559620002</v>
      </c>
      <c r="X74" s="66">
        <f t="shared" si="38"/>
        <v>37590.731455900044</v>
      </c>
      <c r="Y74" s="65">
        <f t="shared" si="29"/>
        <v>26773.102542804041</v>
      </c>
      <c r="Z74" s="63">
        <f t="shared" si="30"/>
        <v>5447.5244193959998</v>
      </c>
      <c r="AA74" s="66">
        <f t="shared" si="39"/>
        <v>32220.62696220004</v>
      </c>
    </row>
    <row r="75" spans="1:27" ht="12.75" customHeight="1">
      <c r="A75" s="183">
        <v>44</v>
      </c>
      <c r="B75" s="56">
        <v>42125</v>
      </c>
      <c r="C75" s="57">
        <f>'BENEFÍCIOS-SEM JRS E SEM CORREÇ'!C75</f>
        <v>788</v>
      </c>
      <c r="D75" s="96">
        <f>'base(indices)'!G80</f>
        <v>1.23725869</v>
      </c>
      <c r="E75" s="69">
        <f t="shared" si="35"/>
        <v>974.95984771999997</v>
      </c>
      <c r="F75" s="59">
        <v>0</v>
      </c>
      <c r="G75" s="70">
        <f t="shared" si="33"/>
        <v>0</v>
      </c>
      <c r="H75" s="71">
        <f t="shared" si="34"/>
        <v>974.95984771999997</v>
      </c>
      <c r="I75" s="109">
        <f t="shared" si="20"/>
        <v>43636.445651660069</v>
      </c>
      <c r="J75" s="51">
        <f>IF((I75)+K75&gt;N134,N134-K75,(I75))</f>
        <v>43636.445651660069</v>
      </c>
      <c r="K75" s="49">
        <f t="shared" si="36"/>
        <v>9079.2073656600005</v>
      </c>
      <c r="L75" s="50">
        <f t="shared" si="37"/>
        <v>52715.653017320074</v>
      </c>
      <c r="M75" s="51">
        <f t="shared" si="24"/>
        <v>41454.62336907706</v>
      </c>
      <c r="N75" s="49">
        <f t="shared" si="21"/>
        <v>8625.2469973770003</v>
      </c>
      <c r="O75" s="52">
        <f t="shared" si="22"/>
        <v>50079.870366454059</v>
      </c>
      <c r="P75" s="73">
        <f t="shared" si="46"/>
        <v>39272.801086494066</v>
      </c>
      <c r="Q75" s="49">
        <f t="shared" si="40"/>
        <v>8171.286629094001</v>
      </c>
      <c r="R75" s="53">
        <f t="shared" ref="R75:R116" si="47">P75+Q75</f>
        <v>47444.087715588066</v>
      </c>
      <c r="S75" s="51">
        <f t="shared" si="44"/>
        <v>34909.156521328056</v>
      </c>
      <c r="T75" s="49">
        <f t="shared" si="41"/>
        <v>7263.3658925280006</v>
      </c>
      <c r="U75" s="52">
        <f t="shared" si="45"/>
        <v>42172.522413856059</v>
      </c>
      <c r="V75" s="51">
        <f t="shared" si="42"/>
        <v>30545.511956162045</v>
      </c>
      <c r="W75" s="49">
        <f t="shared" si="43"/>
        <v>6355.4451559620002</v>
      </c>
      <c r="X75" s="52">
        <f t="shared" si="38"/>
        <v>36900.957112124044</v>
      </c>
      <c r="Y75" s="51">
        <f t="shared" ref="Y75:Y118" si="48">J75*Y$9</f>
        <v>26181.867390996042</v>
      </c>
      <c r="Z75" s="49">
        <f t="shared" ref="Z75:Z118" si="49">K75*Y$9</f>
        <v>5447.5244193959998</v>
      </c>
      <c r="AA75" s="52">
        <f t="shared" si="39"/>
        <v>31629.39181039204</v>
      </c>
    </row>
    <row r="76" spans="1:27" ht="12.75" customHeight="1">
      <c r="A76" s="183">
        <v>43</v>
      </c>
      <c r="B76" s="46">
        <v>42156</v>
      </c>
      <c r="C76" s="57">
        <f>'BENEFÍCIOS-SEM JRS E SEM CORREÇ'!C76</f>
        <v>788</v>
      </c>
      <c r="D76" s="96">
        <f>'base(indices)'!G81</f>
        <v>1.2298794099999999</v>
      </c>
      <c r="E76" s="58">
        <f t="shared" si="35"/>
        <v>969.14497507999988</v>
      </c>
      <c r="F76" s="59">
        <v>0</v>
      </c>
      <c r="G76" s="60">
        <f t="shared" si="33"/>
        <v>0</v>
      </c>
      <c r="H76" s="61">
        <f t="shared" si="34"/>
        <v>969.14497507999988</v>
      </c>
      <c r="I76" s="108">
        <f t="shared" si="20"/>
        <v>42661.485803940071</v>
      </c>
      <c r="J76" s="65">
        <f>IF((I76)+K76&gt;N134,N134-K76,(I76))</f>
        <v>42661.485803940071</v>
      </c>
      <c r="K76" s="63">
        <f t="shared" si="36"/>
        <v>9079.2073656600005</v>
      </c>
      <c r="L76" s="75">
        <f t="shared" si="37"/>
        <v>51740.693169600068</v>
      </c>
      <c r="M76" s="65">
        <f t="shared" si="24"/>
        <v>40528.411513743064</v>
      </c>
      <c r="N76" s="63">
        <f t="shared" si="21"/>
        <v>8625.2469973770003</v>
      </c>
      <c r="O76" s="66">
        <f t="shared" si="22"/>
        <v>49153.658511120062</v>
      </c>
      <c r="P76" s="63">
        <f t="shared" si="46"/>
        <v>38395.337223546063</v>
      </c>
      <c r="Q76" s="63">
        <f t="shared" si="40"/>
        <v>8171.286629094001</v>
      </c>
      <c r="R76" s="67">
        <f t="shared" si="47"/>
        <v>46566.623852640063</v>
      </c>
      <c r="S76" s="65">
        <f t="shared" si="44"/>
        <v>34129.188643152062</v>
      </c>
      <c r="T76" s="63">
        <f t="shared" si="41"/>
        <v>7263.3658925280006</v>
      </c>
      <c r="U76" s="66">
        <f t="shared" si="45"/>
        <v>41392.554535680065</v>
      </c>
      <c r="V76" s="65">
        <f t="shared" si="42"/>
        <v>29863.040062758049</v>
      </c>
      <c r="W76" s="63">
        <f t="shared" si="43"/>
        <v>6355.4451559620002</v>
      </c>
      <c r="X76" s="66">
        <f t="shared" si="38"/>
        <v>36218.485218720052</v>
      </c>
      <c r="Y76" s="65">
        <f t="shared" si="48"/>
        <v>25596.891482364041</v>
      </c>
      <c r="Z76" s="63">
        <f t="shared" si="49"/>
        <v>5447.5244193959998</v>
      </c>
      <c r="AA76" s="66">
        <f t="shared" si="39"/>
        <v>31044.41590176004</v>
      </c>
    </row>
    <row r="77" spans="1:27" ht="12.75" customHeight="1">
      <c r="A77" s="183">
        <v>42</v>
      </c>
      <c r="B77" s="46">
        <v>42186</v>
      </c>
      <c r="C77" s="57">
        <f>'BENEFÍCIOS-SEM JRS E SEM CORREÇ'!C77</f>
        <v>788</v>
      </c>
      <c r="D77" s="96">
        <f>'base(indices)'!G82</f>
        <v>1.2178229700000001</v>
      </c>
      <c r="E77" s="69">
        <f t="shared" si="35"/>
        <v>959.64450036000005</v>
      </c>
      <c r="F77" s="59">
        <v>0</v>
      </c>
      <c r="G77" s="70">
        <f t="shared" si="33"/>
        <v>0</v>
      </c>
      <c r="H77" s="71">
        <f t="shared" si="34"/>
        <v>959.64450036000005</v>
      </c>
      <c r="I77" s="109">
        <f t="shared" ref="I77:I107" si="50">I76-H76</f>
        <v>41692.340828860069</v>
      </c>
      <c r="J77" s="51">
        <f>IF((I77)+K77&gt;N134,N134-K77,(I77))</f>
        <v>41692.340828860069</v>
      </c>
      <c r="K77" s="49">
        <f t="shared" si="36"/>
        <v>9079.2073656600005</v>
      </c>
      <c r="L77" s="50">
        <f t="shared" si="37"/>
        <v>50771.548194520074</v>
      </c>
      <c r="M77" s="51">
        <f t="shared" si="24"/>
        <v>39607.723787417061</v>
      </c>
      <c r="N77" s="49">
        <f t="shared" si="21"/>
        <v>8625.2469973770003</v>
      </c>
      <c r="O77" s="52">
        <f t="shared" si="22"/>
        <v>48232.970784794059</v>
      </c>
      <c r="P77" s="73">
        <f t="shared" si="46"/>
        <v>37523.106745974066</v>
      </c>
      <c r="Q77" s="49">
        <f t="shared" si="40"/>
        <v>8171.286629094001</v>
      </c>
      <c r="R77" s="53">
        <f t="shared" si="47"/>
        <v>45694.393375068066</v>
      </c>
      <c r="S77" s="51">
        <f t="shared" si="44"/>
        <v>33353.872663088056</v>
      </c>
      <c r="T77" s="49">
        <f t="shared" si="41"/>
        <v>7263.3658925280006</v>
      </c>
      <c r="U77" s="52">
        <f t="shared" si="45"/>
        <v>40617.238555616059</v>
      </c>
      <c r="V77" s="51">
        <f t="shared" si="42"/>
        <v>29184.638580202045</v>
      </c>
      <c r="W77" s="49">
        <f t="shared" si="43"/>
        <v>6355.4451559620002</v>
      </c>
      <c r="X77" s="52">
        <f t="shared" si="38"/>
        <v>35540.083736164044</v>
      </c>
      <c r="Y77" s="51">
        <f t="shared" si="48"/>
        <v>25015.404497316042</v>
      </c>
      <c r="Z77" s="49">
        <f t="shared" si="49"/>
        <v>5447.5244193959998</v>
      </c>
      <c r="AA77" s="52">
        <f t="shared" si="39"/>
        <v>30462.928916712041</v>
      </c>
    </row>
    <row r="78" spans="1:27" ht="12.75" customHeight="1">
      <c r="A78" s="183">
        <v>41</v>
      </c>
      <c r="B78" s="56">
        <v>42217</v>
      </c>
      <c r="C78" s="57">
        <f>'BENEFÍCIOS-SEM JRS E SEM CORREÇ'!C78</f>
        <v>788</v>
      </c>
      <c r="D78" s="96">
        <f>'base(indices)'!G83</f>
        <v>1.2106799500000001</v>
      </c>
      <c r="E78" s="58">
        <f t="shared" si="35"/>
        <v>954.01580060000003</v>
      </c>
      <c r="F78" s="59">
        <v>0</v>
      </c>
      <c r="G78" s="60">
        <f t="shared" si="33"/>
        <v>0</v>
      </c>
      <c r="H78" s="61">
        <f t="shared" si="34"/>
        <v>954.01580060000003</v>
      </c>
      <c r="I78" s="108">
        <f t="shared" si="50"/>
        <v>40732.696328500067</v>
      </c>
      <c r="J78" s="65">
        <f>IF((I78)+K78&gt;N134,N134-K78,(I78))</f>
        <v>40732.696328500067</v>
      </c>
      <c r="K78" s="63">
        <f t="shared" si="36"/>
        <v>9079.2073656600005</v>
      </c>
      <c r="L78" s="75">
        <f t="shared" si="37"/>
        <v>49811.903694160064</v>
      </c>
      <c r="M78" s="65">
        <f t="shared" si="24"/>
        <v>38696.061512075059</v>
      </c>
      <c r="N78" s="63">
        <f t="shared" si="21"/>
        <v>8625.2469973770003</v>
      </c>
      <c r="O78" s="66">
        <f t="shared" si="22"/>
        <v>47321.308509452057</v>
      </c>
      <c r="P78" s="63">
        <f t="shared" si="46"/>
        <v>36659.426695650065</v>
      </c>
      <c r="Q78" s="63">
        <f t="shared" si="40"/>
        <v>8171.286629094001</v>
      </c>
      <c r="R78" s="67">
        <f t="shared" si="47"/>
        <v>44830.713324744065</v>
      </c>
      <c r="S78" s="65">
        <f t="shared" si="44"/>
        <v>32586.157062800055</v>
      </c>
      <c r="T78" s="63">
        <f t="shared" si="41"/>
        <v>7263.3658925280006</v>
      </c>
      <c r="U78" s="66">
        <f t="shared" si="45"/>
        <v>39849.522955328059</v>
      </c>
      <c r="V78" s="65">
        <f t="shared" si="42"/>
        <v>28512.887429950046</v>
      </c>
      <c r="W78" s="63">
        <f t="shared" si="43"/>
        <v>6355.4451559620002</v>
      </c>
      <c r="X78" s="66">
        <f t="shared" si="38"/>
        <v>34868.332585912045</v>
      </c>
      <c r="Y78" s="65">
        <f t="shared" si="48"/>
        <v>24439.61779710004</v>
      </c>
      <c r="Z78" s="63">
        <f t="shared" si="49"/>
        <v>5447.5244193959998</v>
      </c>
      <c r="AA78" s="66">
        <f t="shared" si="39"/>
        <v>29887.142216496039</v>
      </c>
    </row>
    <row r="79" spans="1:27" ht="12.75" customHeight="1">
      <c r="A79" s="183">
        <v>40</v>
      </c>
      <c r="B79" s="46">
        <v>42248</v>
      </c>
      <c r="C79" s="57">
        <f>'BENEFÍCIOS-SEM JRS E SEM CORREÇ'!C79</f>
        <v>788</v>
      </c>
      <c r="D79" s="96">
        <f>'base(indices)'!G84</f>
        <v>1.20549632</v>
      </c>
      <c r="E79" s="69">
        <f t="shared" si="35"/>
        <v>949.93110015999991</v>
      </c>
      <c r="F79" s="59">
        <v>0</v>
      </c>
      <c r="G79" s="70">
        <f t="shared" si="33"/>
        <v>0</v>
      </c>
      <c r="H79" s="71">
        <f t="shared" si="34"/>
        <v>949.93110015999991</v>
      </c>
      <c r="I79" s="109">
        <f t="shared" si="50"/>
        <v>39778.680527900069</v>
      </c>
      <c r="J79" s="51">
        <f>IF((I79)+K79&gt;N134,N134-K79,(I79))</f>
        <v>39778.680527900069</v>
      </c>
      <c r="K79" s="49">
        <f t="shared" si="36"/>
        <v>9079.2073656600005</v>
      </c>
      <c r="L79" s="50">
        <f t="shared" si="37"/>
        <v>48857.887893560066</v>
      </c>
      <c r="M79" s="51">
        <f t="shared" si="24"/>
        <v>37789.746501505062</v>
      </c>
      <c r="N79" s="49">
        <f t="shared" si="21"/>
        <v>8625.2469973770003</v>
      </c>
      <c r="O79" s="52">
        <f t="shared" si="22"/>
        <v>46414.993498882061</v>
      </c>
      <c r="P79" s="73">
        <f t="shared" si="46"/>
        <v>35800.812475110062</v>
      </c>
      <c r="Q79" s="49">
        <f t="shared" si="40"/>
        <v>8171.286629094001</v>
      </c>
      <c r="R79" s="53">
        <f t="shared" si="47"/>
        <v>43972.099104204062</v>
      </c>
      <c r="S79" s="51">
        <f t="shared" si="44"/>
        <v>31822.944422320055</v>
      </c>
      <c r="T79" s="49">
        <f t="shared" si="41"/>
        <v>7263.3658925280006</v>
      </c>
      <c r="U79" s="52">
        <f t="shared" si="45"/>
        <v>39086.310314848059</v>
      </c>
      <c r="V79" s="51">
        <f t="shared" si="42"/>
        <v>27845.076369530048</v>
      </c>
      <c r="W79" s="49">
        <f t="shared" si="43"/>
        <v>6355.4451559620002</v>
      </c>
      <c r="X79" s="52">
        <f t="shared" si="38"/>
        <v>34200.521525492048</v>
      </c>
      <c r="Y79" s="51">
        <f t="shared" si="48"/>
        <v>23867.208316740041</v>
      </c>
      <c r="Z79" s="49">
        <f t="shared" si="49"/>
        <v>5447.5244193959998</v>
      </c>
      <c r="AA79" s="52">
        <f t="shared" si="39"/>
        <v>29314.73273613604</v>
      </c>
    </row>
    <row r="80" spans="1:27" ht="12.75" customHeight="1">
      <c r="A80" s="183">
        <v>39</v>
      </c>
      <c r="B80" s="46">
        <v>42278</v>
      </c>
      <c r="C80" s="57">
        <f>'BENEFÍCIOS-SEM JRS E SEM CORREÇ'!C80</f>
        <v>788</v>
      </c>
      <c r="D80" s="96">
        <f>'base(indices)'!G85</f>
        <v>1.2008131500000001</v>
      </c>
      <c r="E80" s="58">
        <f t="shared" si="35"/>
        <v>946.24076220000006</v>
      </c>
      <c r="F80" s="59">
        <v>0</v>
      </c>
      <c r="G80" s="60">
        <f t="shared" si="33"/>
        <v>0</v>
      </c>
      <c r="H80" s="61">
        <f t="shared" si="34"/>
        <v>946.24076220000006</v>
      </c>
      <c r="I80" s="108">
        <f t="shared" si="50"/>
        <v>38828.749427740069</v>
      </c>
      <c r="J80" s="65">
        <f>IF((I80)+K80&gt;N134,N134-K80,(I80))</f>
        <v>38828.749427740069</v>
      </c>
      <c r="K80" s="63">
        <f t="shared" si="36"/>
        <v>9079.2073656600005</v>
      </c>
      <c r="L80" s="75">
        <f t="shared" si="37"/>
        <v>47907.956793400066</v>
      </c>
      <c r="M80" s="65">
        <f t="shared" si="24"/>
        <v>36887.311956353064</v>
      </c>
      <c r="N80" s="63">
        <f t="shared" si="21"/>
        <v>8625.2469973770003</v>
      </c>
      <c r="O80" s="66">
        <f t="shared" si="22"/>
        <v>45512.558953730062</v>
      </c>
      <c r="P80" s="63">
        <f t="shared" si="46"/>
        <v>34945.874484966065</v>
      </c>
      <c r="Q80" s="63">
        <f t="shared" si="40"/>
        <v>8171.286629094001</v>
      </c>
      <c r="R80" s="67">
        <f t="shared" si="47"/>
        <v>43117.161114060065</v>
      </c>
      <c r="S80" s="65">
        <f t="shared" si="44"/>
        <v>31062.999542192058</v>
      </c>
      <c r="T80" s="63">
        <f t="shared" si="41"/>
        <v>7263.3658925280006</v>
      </c>
      <c r="U80" s="66">
        <f t="shared" si="45"/>
        <v>38326.365434720057</v>
      </c>
      <c r="V80" s="65">
        <f t="shared" si="42"/>
        <v>27180.124599418046</v>
      </c>
      <c r="W80" s="63">
        <f t="shared" si="43"/>
        <v>6355.4451559620002</v>
      </c>
      <c r="X80" s="66">
        <f t="shared" si="38"/>
        <v>33535.569755380049</v>
      </c>
      <c r="Y80" s="65">
        <f t="shared" si="48"/>
        <v>23297.249656644042</v>
      </c>
      <c r="Z80" s="63">
        <f t="shared" si="49"/>
        <v>5447.5244193959998</v>
      </c>
      <c r="AA80" s="66">
        <f t="shared" si="39"/>
        <v>28744.774076040041</v>
      </c>
    </row>
    <row r="81" spans="1:27" ht="12.75" customHeight="1">
      <c r="A81" s="183">
        <v>38</v>
      </c>
      <c r="B81" s="56">
        <v>42309</v>
      </c>
      <c r="C81" s="57">
        <f>'BENEFÍCIOS-SEM JRS E SEM CORREÇ'!C81</f>
        <v>788</v>
      </c>
      <c r="D81" s="96">
        <f>'base(indices)'!G86</f>
        <v>1.1929397500000001</v>
      </c>
      <c r="E81" s="69">
        <f t="shared" si="35"/>
        <v>940.0365230000001</v>
      </c>
      <c r="F81" s="59">
        <v>0</v>
      </c>
      <c r="G81" s="70">
        <f t="shared" si="33"/>
        <v>0</v>
      </c>
      <c r="H81" s="71">
        <f t="shared" si="34"/>
        <v>940.0365230000001</v>
      </c>
      <c r="I81" s="109">
        <f t="shared" si="50"/>
        <v>37882.508665540066</v>
      </c>
      <c r="J81" s="51">
        <f>IF((I81)+K81&gt;N134,N134-K81,(I81))</f>
        <v>37882.508665540066</v>
      </c>
      <c r="K81" s="49">
        <f t="shared" si="36"/>
        <v>9079.2073656600005</v>
      </c>
      <c r="L81" s="50">
        <f t="shared" si="37"/>
        <v>46961.716031200063</v>
      </c>
      <c r="M81" s="51">
        <f t="shared" si="24"/>
        <v>35988.383232263062</v>
      </c>
      <c r="N81" s="49">
        <f t="shared" si="21"/>
        <v>8625.2469973770003</v>
      </c>
      <c r="O81" s="52">
        <f t="shared" si="22"/>
        <v>44613.630229640061</v>
      </c>
      <c r="P81" s="73">
        <f t="shared" si="46"/>
        <v>34094.257798986058</v>
      </c>
      <c r="Q81" s="49">
        <f t="shared" si="40"/>
        <v>8171.286629094001</v>
      </c>
      <c r="R81" s="53">
        <f t="shared" si="47"/>
        <v>42265.544428080058</v>
      </c>
      <c r="S81" s="51">
        <f t="shared" si="44"/>
        <v>30306.006932432054</v>
      </c>
      <c r="T81" s="49">
        <f t="shared" si="41"/>
        <v>7263.3658925280006</v>
      </c>
      <c r="U81" s="52">
        <f t="shared" si="45"/>
        <v>37569.372824960054</v>
      </c>
      <c r="V81" s="51">
        <f t="shared" si="42"/>
        <v>26517.756065878046</v>
      </c>
      <c r="W81" s="49">
        <f t="shared" si="43"/>
        <v>6355.4451559620002</v>
      </c>
      <c r="X81" s="52">
        <f t="shared" si="38"/>
        <v>32873.201221840049</v>
      </c>
      <c r="Y81" s="51">
        <f t="shared" si="48"/>
        <v>22729.505199324038</v>
      </c>
      <c r="Z81" s="49">
        <f t="shared" si="49"/>
        <v>5447.5244193959998</v>
      </c>
      <c r="AA81" s="52">
        <f t="shared" si="39"/>
        <v>28177.029618720037</v>
      </c>
    </row>
    <row r="82" spans="1:27" ht="12.75" customHeight="1">
      <c r="A82" s="183">
        <v>37</v>
      </c>
      <c r="B82" s="46">
        <v>42339</v>
      </c>
      <c r="C82" s="57">
        <f>C81</f>
        <v>788</v>
      </c>
      <c r="D82" s="96">
        <f>'base(indices)'!G87</f>
        <v>1.18288522</v>
      </c>
      <c r="E82" s="58">
        <f t="shared" si="35"/>
        <v>932.11355335999997</v>
      </c>
      <c r="F82" s="59">
        <v>0</v>
      </c>
      <c r="G82" s="60">
        <f t="shared" si="33"/>
        <v>0</v>
      </c>
      <c r="H82" s="61">
        <f t="shared" si="34"/>
        <v>932.11355335999997</v>
      </c>
      <c r="I82" s="108">
        <f t="shared" si="50"/>
        <v>36942.472142540064</v>
      </c>
      <c r="J82" s="65">
        <f>IF((I82)+K82&gt;N134,N134-K82,(I82))</f>
        <v>36942.472142540064</v>
      </c>
      <c r="K82" s="63">
        <f t="shared" si="36"/>
        <v>9079.2073656600005</v>
      </c>
      <c r="L82" s="75">
        <f t="shared" si="37"/>
        <v>46021.679508200061</v>
      </c>
      <c r="M82" s="65">
        <f t="shared" si="24"/>
        <v>35095.348535413061</v>
      </c>
      <c r="N82" s="63">
        <f t="shared" si="21"/>
        <v>8625.2469973770003</v>
      </c>
      <c r="O82" s="66">
        <f t="shared" si="22"/>
        <v>43720.595532790059</v>
      </c>
      <c r="P82" s="63">
        <f t="shared" si="46"/>
        <v>33248.224928286058</v>
      </c>
      <c r="Q82" s="63">
        <f t="shared" si="40"/>
        <v>8171.286629094001</v>
      </c>
      <c r="R82" s="67">
        <f t="shared" si="47"/>
        <v>41419.511557380058</v>
      </c>
      <c r="S82" s="65">
        <f t="shared" si="44"/>
        <v>29553.977714032051</v>
      </c>
      <c r="T82" s="63">
        <f t="shared" si="41"/>
        <v>7263.3658925280006</v>
      </c>
      <c r="U82" s="66">
        <f t="shared" si="45"/>
        <v>36817.343606560054</v>
      </c>
      <c r="V82" s="65">
        <f t="shared" si="42"/>
        <v>25859.730499778045</v>
      </c>
      <c r="W82" s="63">
        <f t="shared" si="43"/>
        <v>6355.4451559620002</v>
      </c>
      <c r="X82" s="66">
        <f t="shared" si="38"/>
        <v>32215.175655740044</v>
      </c>
      <c r="Y82" s="65">
        <f t="shared" si="48"/>
        <v>22165.483285524038</v>
      </c>
      <c r="Z82" s="63">
        <f t="shared" si="49"/>
        <v>5447.5244193959998</v>
      </c>
      <c r="AA82" s="66">
        <f t="shared" si="39"/>
        <v>27613.007704920037</v>
      </c>
    </row>
    <row r="83" spans="1:27" ht="12.75" customHeight="1">
      <c r="A83" s="183">
        <v>36</v>
      </c>
      <c r="B83" s="46">
        <v>42370</v>
      </c>
      <c r="C83" s="57">
        <f>'BENEFÍCIOS-SEM JRS E SEM CORREÇ'!C83</f>
        <v>880</v>
      </c>
      <c r="D83" s="96">
        <f>'base(indices)'!G88</f>
        <v>1.16908996</v>
      </c>
      <c r="E83" s="69">
        <f t="shared" si="35"/>
        <v>1028.7991648</v>
      </c>
      <c r="F83" s="59">
        <v>0</v>
      </c>
      <c r="G83" s="70">
        <f t="shared" si="33"/>
        <v>0</v>
      </c>
      <c r="H83" s="71">
        <f t="shared" si="34"/>
        <v>1028.7991648</v>
      </c>
      <c r="I83" s="109">
        <f t="shared" si="50"/>
        <v>36010.358589180061</v>
      </c>
      <c r="J83" s="51">
        <f>IF((I83)+K83&gt;N134,N134-K83,(I83))</f>
        <v>36010.358589180061</v>
      </c>
      <c r="K83" s="49">
        <f t="shared" si="36"/>
        <v>9079.2073656600005</v>
      </c>
      <c r="L83" s="50">
        <f t="shared" si="37"/>
        <v>45089.565954840058</v>
      </c>
      <c r="M83" s="51">
        <f t="shared" si="24"/>
        <v>34209.840659721056</v>
      </c>
      <c r="N83" s="49">
        <f t="shared" si="21"/>
        <v>8625.2469973770003</v>
      </c>
      <c r="O83" s="52">
        <f t="shared" si="22"/>
        <v>42835.087657098054</v>
      </c>
      <c r="P83" s="73">
        <f t="shared" si="46"/>
        <v>32409.322730262054</v>
      </c>
      <c r="Q83" s="49">
        <f t="shared" si="40"/>
        <v>8171.286629094001</v>
      </c>
      <c r="R83" s="53">
        <f t="shared" si="47"/>
        <v>40580.609359356058</v>
      </c>
      <c r="S83" s="51">
        <f t="shared" si="44"/>
        <v>28808.286871344051</v>
      </c>
      <c r="T83" s="49">
        <f t="shared" si="41"/>
        <v>7263.3658925280006</v>
      </c>
      <c r="U83" s="52">
        <f t="shared" si="45"/>
        <v>36071.652763872051</v>
      </c>
      <c r="V83" s="51">
        <f t="shared" si="42"/>
        <v>25207.251012426041</v>
      </c>
      <c r="W83" s="49">
        <f t="shared" si="43"/>
        <v>6355.4451559620002</v>
      </c>
      <c r="X83" s="52">
        <f t="shared" si="38"/>
        <v>31562.69616838804</v>
      </c>
      <c r="Y83" s="51">
        <f t="shared" si="48"/>
        <v>21606.215153508037</v>
      </c>
      <c r="Z83" s="49">
        <f t="shared" si="49"/>
        <v>5447.5244193959998</v>
      </c>
      <c r="AA83" s="52">
        <f t="shared" si="39"/>
        <v>27053.739572904036</v>
      </c>
    </row>
    <row r="84" spans="1:27" ht="12.75" customHeight="1">
      <c r="A84" s="183">
        <v>35</v>
      </c>
      <c r="B84" s="56">
        <v>42401</v>
      </c>
      <c r="C84" s="57">
        <f>'BENEFÍCIOS-SEM JRS E SEM CORREÇ'!C84</f>
        <v>880</v>
      </c>
      <c r="D84" s="96">
        <f>'base(indices)'!G89</f>
        <v>1.15843238</v>
      </c>
      <c r="E84" s="58">
        <f t="shared" si="35"/>
        <v>1019.4204944000001</v>
      </c>
      <c r="F84" s="59">
        <v>0</v>
      </c>
      <c r="G84" s="60">
        <f t="shared" si="33"/>
        <v>0</v>
      </c>
      <c r="H84" s="61">
        <f t="shared" si="34"/>
        <v>1019.4204944000001</v>
      </c>
      <c r="I84" s="108">
        <f t="shared" si="50"/>
        <v>34981.559424380059</v>
      </c>
      <c r="J84" s="65">
        <f>IF((I84)+K84&gt;N134,N134-K84,(I84))</f>
        <v>34981.559424380059</v>
      </c>
      <c r="K84" s="63">
        <f t="shared" si="36"/>
        <v>9079.2073656600005</v>
      </c>
      <c r="L84" s="75">
        <f t="shared" si="37"/>
        <v>44060.766790040056</v>
      </c>
      <c r="M84" s="65">
        <f t="shared" si="24"/>
        <v>33232.481453161054</v>
      </c>
      <c r="N84" s="63">
        <f t="shared" si="21"/>
        <v>8625.2469973770003</v>
      </c>
      <c r="O84" s="66">
        <f t="shared" si="22"/>
        <v>41857.728450538052</v>
      </c>
      <c r="P84" s="63">
        <f t="shared" si="46"/>
        <v>31483.403481942052</v>
      </c>
      <c r="Q84" s="63">
        <f t="shared" si="40"/>
        <v>8171.286629094001</v>
      </c>
      <c r="R84" s="67">
        <f t="shared" si="47"/>
        <v>39654.690111036056</v>
      </c>
      <c r="S84" s="65">
        <f t="shared" si="44"/>
        <v>27985.247539504049</v>
      </c>
      <c r="T84" s="63">
        <f t="shared" si="41"/>
        <v>7263.3658925280006</v>
      </c>
      <c r="U84" s="66">
        <f t="shared" si="45"/>
        <v>35248.613432032049</v>
      </c>
      <c r="V84" s="65">
        <f t="shared" si="42"/>
        <v>24487.091597066039</v>
      </c>
      <c r="W84" s="63">
        <f t="shared" si="43"/>
        <v>6355.4451559620002</v>
      </c>
      <c r="X84" s="66">
        <f t="shared" si="38"/>
        <v>30842.536753028038</v>
      </c>
      <c r="Y84" s="65">
        <f t="shared" si="48"/>
        <v>20988.935654628036</v>
      </c>
      <c r="Z84" s="63">
        <f t="shared" si="49"/>
        <v>5447.5244193959998</v>
      </c>
      <c r="AA84" s="66">
        <f t="shared" si="39"/>
        <v>26436.460074024035</v>
      </c>
    </row>
    <row r="85" spans="1:27" ht="12.75" customHeight="1">
      <c r="A85" s="183">
        <v>34</v>
      </c>
      <c r="B85" s="46">
        <v>42430</v>
      </c>
      <c r="C85" s="57">
        <f>'BENEFÍCIOS-SEM JRS E SEM CORREÇ'!C85</f>
        <v>880</v>
      </c>
      <c r="D85" s="96">
        <f>'base(indices)'!G90</f>
        <v>1.1422129599999999</v>
      </c>
      <c r="E85" s="69">
        <f t="shared" si="35"/>
        <v>1005.1474048</v>
      </c>
      <c r="F85" s="59">
        <v>0</v>
      </c>
      <c r="G85" s="70">
        <f t="shared" si="33"/>
        <v>0</v>
      </c>
      <c r="H85" s="71">
        <f t="shared" si="34"/>
        <v>1005.1474048</v>
      </c>
      <c r="I85" s="109">
        <f t="shared" si="50"/>
        <v>33962.138929980058</v>
      </c>
      <c r="J85" s="51">
        <f>IF((I85)+K85&gt;N134,N134-K85,(I85))</f>
        <v>33962.138929980058</v>
      </c>
      <c r="K85" s="49">
        <f t="shared" si="36"/>
        <v>9079.2073656600005</v>
      </c>
      <c r="L85" s="50">
        <f t="shared" si="37"/>
        <v>43041.346295640062</v>
      </c>
      <c r="M85" s="51">
        <f t="shared" si="24"/>
        <v>32264.031983481054</v>
      </c>
      <c r="N85" s="49">
        <f t="shared" si="21"/>
        <v>8625.2469973770003</v>
      </c>
      <c r="O85" s="52">
        <f t="shared" si="22"/>
        <v>40889.278980858056</v>
      </c>
      <c r="P85" s="73">
        <f t="shared" si="46"/>
        <v>30565.925036982051</v>
      </c>
      <c r="Q85" s="49">
        <f t="shared" si="40"/>
        <v>8171.286629094001</v>
      </c>
      <c r="R85" s="53">
        <f t="shared" si="47"/>
        <v>38737.211666076051</v>
      </c>
      <c r="S85" s="51">
        <f t="shared" si="44"/>
        <v>27169.711143984048</v>
      </c>
      <c r="T85" s="49">
        <f t="shared" si="41"/>
        <v>7263.3658925280006</v>
      </c>
      <c r="U85" s="52">
        <f t="shared" si="45"/>
        <v>34433.077036512048</v>
      </c>
      <c r="V85" s="51">
        <f t="shared" si="42"/>
        <v>23773.497250986038</v>
      </c>
      <c r="W85" s="49">
        <f t="shared" si="43"/>
        <v>6355.4451559620002</v>
      </c>
      <c r="X85" s="52">
        <f t="shared" si="38"/>
        <v>30128.942406948037</v>
      </c>
      <c r="Y85" s="51">
        <f t="shared" si="48"/>
        <v>20377.283357988035</v>
      </c>
      <c r="Z85" s="49">
        <f t="shared" si="49"/>
        <v>5447.5244193959998</v>
      </c>
      <c r="AA85" s="52">
        <f t="shared" si="39"/>
        <v>25824.807777384034</v>
      </c>
    </row>
    <row r="86" spans="1:27" ht="12.75" customHeight="1">
      <c r="A86" s="183">
        <v>33</v>
      </c>
      <c r="B86" s="46">
        <v>42461</v>
      </c>
      <c r="C86" s="57">
        <f>'BENEFÍCIOS-SEM JRS E SEM CORREÇ'!C86</f>
        <v>880</v>
      </c>
      <c r="D86" s="96">
        <f>'base(indices)'!G91</f>
        <v>1.13732247</v>
      </c>
      <c r="E86" s="60">
        <f t="shared" si="35"/>
        <v>1000.8437736</v>
      </c>
      <c r="F86" s="59">
        <v>0</v>
      </c>
      <c r="G86" s="60">
        <f t="shared" si="33"/>
        <v>0</v>
      </c>
      <c r="H86" s="61">
        <f t="shared" si="34"/>
        <v>1000.8437736</v>
      </c>
      <c r="I86" s="108">
        <f t="shared" si="50"/>
        <v>32956.991525180056</v>
      </c>
      <c r="J86" s="65">
        <f>IF((I86)+K86&gt;N134,N134-K86,(I86))</f>
        <v>32956.991525180056</v>
      </c>
      <c r="K86" s="63">
        <f t="shared" si="36"/>
        <v>9079.2073656600005</v>
      </c>
      <c r="L86" s="75">
        <f t="shared" si="37"/>
        <v>42036.198890840053</v>
      </c>
      <c r="M86" s="65">
        <f t="shared" si="24"/>
        <v>31309.141948921053</v>
      </c>
      <c r="N86" s="63">
        <f t="shared" ref="N86:N116" si="51">K86*M$9</f>
        <v>8625.2469973770003</v>
      </c>
      <c r="O86" s="66">
        <f t="shared" ref="O86:O116" si="52">M86+N86</f>
        <v>39934.388946298051</v>
      </c>
      <c r="P86" s="63">
        <f t="shared" si="46"/>
        <v>29661.29237266205</v>
      </c>
      <c r="Q86" s="63">
        <f t="shared" si="40"/>
        <v>8171.286629094001</v>
      </c>
      <c r="R86" s="67">
        <f t="shared" si="47"/>
        <v>37832.57900175605</v>
      </c>
      <c r="S86" s="65">
        <f t="shared" si="44"/>
        <v>26365.593220144045</v>
      </c>
      <c r="T86" s="63">
        <f t="shared" si="41"/>
        <v>7263.3658925280006</v>
      </c>
      <c r="U86" s="66">
        <f t="shared" si="45"/>
        <v>33628.959112672048</v>
      </c>
      <c r="V86" s="65">
        <f t="shared" si="42"/>
        <v>23069.894067626039</v>
      </c>
      <c r="W86" s="63">
        <f t="shared" si="43"/>
        <v>6355.4451559620002</v>
      </c>
      <c r="X86" s="66">
        <f t="shared" si="38"/>
        <v>29425.339223588038</v>
      </c>
      <c r="Y86" s="65">
        <f t="shared" si="48"/>
        <v>19774.194915108033</v>
      </c>
      <c r="Z86" s="63">
        <f t="shared" si="49"/>
        <v>5447.5244193959998</v>
      </c>
      <c r="AA86" s="66">
        <f t="shared" si="39"/>
        <v>25221.719334504032</v>
      </c>
    </row>
    <row r="87" spans="1:27" ht="12.75" customHeight="1">
      <c r="A87" s="183">
        <v>32</v>
      </c>
      <c r="B87" s="56">
        <v>42491</v>
      </c>
      <c r="C87" s="57">
        <f>'BENEFÍCIOS-SEM JRS E SEM CORREÇ'!C87</f>
        <v>880</v>
      </c>
      <c r="D87" s="96">
        <f>'base(indices)'!G92</f>
        <v>1.1315515599999999</v>
      </c>
      <c r="E87" s="70">
        <f t="shared" si="35"/>
        <v>995.76537279999991</v>
      </c>
      <c r="F87" s="59">
        <v>0</v>
      </c>
      <c r="G87" s="70">
        <f t="shared" si="33"/>
        <v>0</v>
      </c>
      <c r="H87" s="71">
        <f t="shared" si="34"/>
        <v>995.76537279999991</v>
      </c>
      <c r="I87" s="109">
        <f t="shared" si="50"/>
        <v>31956.147751580054</v>
      </c>
      <c r="J87" s="51">
        <f>IF((I87)+K87&gt;N134,N134-K87,(I87))</f>
        <v>31956.147751580054</v>
      </c>
      <c r="K87" s="49">
        <f t="shared" si="36"/>
        <v>9079.2073656600005</v>
      </c>
      <c r="L87" s="50">
        <f t="shared" si="37"/>
        <v>41035.355117240055</v>
      </c>
      <c r="M87" s="51">
        <f t="shared" ref="M87:M116" si="53">J87*M$9</f>
        <v>30358.340364001051</v>
      </c>
      <c r="N87" s="49">
        <f t="shared" si="51"/>
        <v>8625.2469973770003</v>
      </c>
      <c r="O87" s="52">
        <f t="shared" si="52"/>
        <v>38983.58736137805</v>
      </c>
      <c r="P87" s="73">
        <f t="shared" si="46"/>
        <v>28760.532976422048</v>
      </c>
      <c r="Q87" s="49">
        <f t="shared" si="40"/>
        <v>8171.286629094001</v>
      </c>
      <c r="R87" s="53">
        <f t="shared" si="47"/>
        <v>36931.819605516052</v>
      </c>
      <c r="S87" s="51">
        <f t="shared" si="44"/>
        <v>25564.918201264045</v>
      </c>
      <c r="T87" s="49">
        <f t="shared" si="41"/>
        <v>7263.3658925280006</v>
      </c>
      <c r="U87" s="52">
        <f t="shared" si="45"/>
        <v>32828.284093792048</v>
      </c>
      <c r="V87" s="51">
        <f t="shared" si="42"/>
        <v>22369.303426106038</v>
      </c>
      <c r="W87" s="49">
        <f t="shared" si="43"/>
        <v>6355.4451559620002</v>
      </c>
      <c r="X87" s="52">
        <f t="shared" si="38"/>
        <v>28724.748582068038</v>
      </c>
      <c r="Y87" s="51">
        <f t="shared" si="48"/>
        <v>19173.688650948032</v>
      </c>
      <c r="Z87" s="49">
        <f t="shared" si="49"/>
        <v>5447.5244193959998</v>
      </c>
      <c r="AA87" s="52">
        <f t="shared" si="39"/>
        <v>24621.213070344031</v>
      </c>
    </row>
    <row r="88" spans="1:27" ht="12.75" customHeight="1">
      <c r="A88" s="183">
        <v>31</v>
      </c>
      <c r="B88" s="46">
        <v>42522</v>
      </c>
      <c r="C88" s="57">
        <f>'BENEFÍCIOS-SEM JRS E SEM CORREÇ'!C88</f>
        <v>880</v>
      </c>
      <c r="D88" s="96">
        <f>'base(indices)'!G93</f>
        <v>1.1219031900000001</v>
      </c>
      <c r="E88" s="60">
        <f t="shared" si="35"/>
        <v>987.27480720000005</v>
      </c>
      <c r="F88" s="59">
        <v>0</v>
      </c>
      <c r="G88" s="60">
        <f t="shared" si="33"/>
        <v>0</v>
      </c>
      <c r="H88" s="61">
        <f t="shared" si="34"/>
        <v>987.27480720000005</v>
      </c>
      <c r="I88" s="108">
        <f t="shared" si="50"/>
        <v>30960.382378780054</v>
      </c>
      <c r="J88" s="65">
        <f>IF((I88)+K88&gt;N134,N134-K88,(I88))</f>
        <v>30960.382378780054</v>
      </c>
      <c r="K88" s="63">
        <f t="shared" si="36"/>
        <v>9079.2073656600005</v>
      </c>
      <c r="L88" s="75">
        <f t="shared" si="37"/>
        <v>40039.589744440054</v>
      </c>
      <c r="M88" s="65">
        <f t="shared" si="53"/>
        <v>29412.363259841051</v>
      </c>
      <c r="N88" s="63">
        <f t="shared" si="51"/>
        <v>8625.2469973770003</v>
      </c>
      <c r="O88" s="66">
        <f t="shared" si="52"/>
        <v>38037.610257218053</v>
      </c>
      <c r="P88" s="63">
        <f>J88*$P$9</f>
        <v>27864.344140902049</v>
      </c>
      <c r="Q88" s="63">
        <f t="shared" si="40"/>
        <v>8171.286629094001</v>
      </c>
      <c r="R88" s="67">
        <f t="shared" si="47"/>
        <v>36035.630769996053</v>
      </c>
      <c r="S88" s="65">
        <f t="shared" si="44"/>
        <v>24768.305903024044</v>
      </c>
      <c r="T88" s="63">
        <f t="shared" si="41"/>
        <v>7263.3658925280006</v>
      </c>
      <c r="U88" s="66">
        <f t="shared" si="45"/>
        <v>32031.671795552043</v>
      </c>
      <c r="V88" s="65">
        <f t="shared" si="42"/>
        <v>21672.267665146035</v>
      </c>
      <c r="W88" s="63">
        <f t="shared" si="43"/>
        <v>6355.4451559620002</v>
      </c>
      <c r="X88" s="66">
        <f t="shared" si="38"/>
        <v>28027.712821108034</v>
      </c>
      <c r="Y88" s="65">
        <f t="shared" si="48"/>
        <v>18576.22942726803</v>
      </c>
      <c r="Z88" s="63">
        <f t="shared" si="49"/>
        <v>5447.5244193959998</v>
      </c>
      <c r="AA88" s="66">
        <f t="shared" si="39"/>
        <v>24023.753846664029</v>
      </c>
    </row>
    <row r="89" spans="1:27" ht="12.75" customHeight="1">
      <c r="A89" s="183">
        <v>30</v>
      </c>
      <c r="B89" s="46">
        <v>42552</v>
      </c>
      <c r="C89" s="57">
        <f>'BENEFÍCIOS-SEM JRS E SEM CORREÇ'!C89</f>
        <v>880</v>
      </c>
      <c r="D89" s="96">
        <f>'base(indices)'!G94</f>
        <v>1.11743346</v>
      </c>
      <c r="E89" s="69">
        <f t="shared" si="35"/>
        <v>983.34144479999998</v>
      </c>
      <c r="F89" s="59">
        <v>0</v>
      </c>
      <c r="G89" s="70">
        <f t="shared" si="33"/>
        <v>0</v>
      </c>
      <c r="H89" s="71">
        <f t="shared" si="34"/>
        <v>983.34144479999998</v>
      </c>
      <c r="I89" s="109">
        <f t="shared" si="50"/>
        <v>29973.107571580054</v>
      </c>
      <c r="J89" s="51">
        <f>IF((I89)+K89&gt;N134,N134-K89,(I89))</f>
        <v>29973.107571580054</v>
      </c>
      <c r="K89" s="49">
        <f t="shared" si="36"/>
        <v>9079.2073656600005</v>
      </c>
      <c r="L89" s="50">
        <f t="shared" si="37"/>
        <v>39052.314937240051</v>
      </c>
      <c r="M89" s="51">
        <f t="shared" si="53"/>
        <v>28474.452193001049</v>
      </c>
      <c r="N89" s="49">
        <f t="shared" si="51"/>
        <v>8625.2469973770003</v>
      </c>
      <c r="O89" s="52">
        <f t="shared" si="52"/>
        <v>37099.699190378051</v>
      </c>
      <c r="P89" s="73">
        <f>J89*$P$9</f>
        <v>26975.79681442205</v>
      </c>
      <c r="Q89" s="49">
        <f t="shared" si="40"/>
        <v>8171.286629094001</v>
      </c>
      <c r="R89" s="53">
        <f t="shared" si="47"/>
        <v>35147.08344351605</v>
      </c>
      <c r="S89" s="51">
        <f t="shared" si="44"/>
        <v>23978.486057264046</v>
      </c>
      <c r="T89" s="49">
        <f t="shared" si="41"/>
        <v>7263.3658925280006</v>
      </c>
      <c r="U89" s="52">
        <f t="shared" si="45"/>
        <v>31241.851949792046</v>
      </c>
      <c r="V89" s="51">
        <f t="shared" si="42"/>
        <v>20981.175300106035</v>
      </c>
      <c r="W89" s="49">
        <f t="shared" si="43"/>
        <v>6355.4451559620002</v>
      </c>
      <c r="X89" s="52">
        <f t="shared" si="38"/>
        <v>27336.620456068034</v>
      </c>
      <c r="Y89" s="51">
        <f t="shared" si="48"/>
        <v>17983.864542948031</v>
      </c>
      <c r="Z89" s="49">
        <f t="shared" si="49"/>
        <v>5447.5244193959998</v>
      </c>
      <c r="AA89" s="52">
        <f t="shared" si="39"/>
        <v>23431.38896234403</v>
      </c>
    </row>
    <row r="90" spans="1:27" ht="12.75" customHeight="1">
      <c r="A90" s="183">
        <v>29</v>
      </c>
      <c r="B90" s="56">
        <v>42583</v>
      </c>
      <c r="C90" s="57">
        <f>'BENEFÍCIOS-SEM JRS E SEM CORREÇ'!C90</f>
        <v>880</v>
      </c>
      <c r="D90" s="96">
        <f>'base(indices)'!G95</f>
        <v>1.1114317300000001</v>
      </c>
      <c r="E90" s="58">
        <f t="shared" si="35"/>
        <v>978.0599224</v>
      </c>
      <c r="F90" s="59">
        <v>0</v>
      </c>
      <c r="G90" s="60">
        <f t="shared" si="33"/>
        <v>0</v>
      </c>
      <c r="H90" s="61">
        <f t="shared" si="34"/>
        <v>978.0599224</v>
      </c>
      <c r="I90" s="108">
        <f t="shared" si="50"/>
        <v>28989.766126780054</v>
      </c>
      <c r="J90" s="65">
        <f>IF((I90)+K90&gt;N134,N134-K90,(I90))</f>
        <v>28989.766126780054</v>
      </c>
      <c r="K90" s="63">
        <f t="shared" si="36"/>
        <v>9079.2073656600005</v>
      </c>
      <c r="L90" s="75">
        <f t="shared" si="37"/>
        <v>38068.973492440055</v>
      </c>
      <c r="M90" s="65">
        <f t="shared" si="53"/>
        <v>27540.27782044105</v>
      </c>
      <c r="N90" s="63">
        <f t="shared" si="51"/>
        <v>8625.2469973770003</v>
      </c>
      <c r="O90" s="66">
        <f t="shared" si="52"/>
        <v>36165.524817818048</v>
      </c>
      <c r="P90" s="63">
        <f t="shared" ref="P90:P116" si="54">J90*$P$9</f>
        <v>26090.789514102049</v>
      </c>
      <c r="Q90" s="63">
        <f t="shared" si="40"/>
        <v>8171.286629094001</v>
      </c>
      <c r="R90" s="67">
        <f t="shared" si="47"/>
        <v>34262.076143196049</v>
      </c>
      <c r="S90" s="65">
        <f t="shared" si="44"/>
        <v>23191.812901424044</v>
      </c>
      <c r="T90" s="63">
        <f t="shared" si="41"/>
        <v>7263.3658925280006</v>
      </c>
      <c r="U90" s="66">
        <f t="shared" si="45"/>
        <v>30455.178793952044</v>
      </c>
      <c r="V90" s="65">
        <f t="shared" si="42"/>
        <v>20292.836288746035</v>
      </c>
      <c r="W90" s="63">
        <f t="shared" si="43"/>
        <v>6355.4451559620002</v>
      </c>
      <c r="X90" s="66">
        <f t="shared" si="38"/>
        <v>26648.281444708035</v>
      </c>
      <c r="Y90" s="65">
        <f t="shared" si="48"/>
        <v>17393.85967606803</v>
      </c>
      <c r="Z90" s="63">
        <f t="shared" si="49"/>
        <v>5447.5244193959998</v>
      </c>
      <c r="AA90" s="66">
        <f t="shared" si="39"/>
        <v>22841.384095464029</v>
      </c>
    </row>
    <row r="91" spans="1:27" ht="12.75" customHeight="1">
      <c r="A91" s="183">
        <v>28</v>
      </c>
      <c r="B91" s="46">
        <v>42614</v>
      </c>
      <c r="C91" s="57">
        <f>'BENEFÍCIOS-SEM JRS E SEM CORREÇ'!C91</f>
        <v>880</v>
      </c>
      <c r="D91" s="96">
        <f>'base(indices)'!G96</f>
        <v>1.10645269</v>
      </c>
      <c r="E91" s="69">
        <f t="shared" si="35"/>
        <v>973.67836720000003</v>
      </c>
      <c r="F91" s="59">
        <v>0</v>
      </c>
      <c r="G91" s="70">
        <f t="shared" si="33"/>
        <v>0</v>
      </c>
      <c r="H91" s="71">
        <f t="shared" si="34"/>
        <v>973.67836720000003</v>
      </c>
      <c r="I91" s="109">
        <f t="shared" si="50"/>
        <v>28011.706204380054</v>
      </c>
      <c r="J91" s="51">
        <f>IF((I91)+K91&gt;N134,N134-K91,(I91))</f>
        <v>28011.706204380054</v>
      </c>
      <c r="K91" s="49">
        <f t="shared" si="36"/>
        <v>9079.2073656600005</v>
      </c>
      <c r="L91" s="50">
        <f t="shared" si="37"/>
        <v>37090.913570040051</v>
      </c>
      <c r="M91" s="51">
        <f t="shared" si="53"/>
        <v>26611.120894161049</v>
      </c>
      <c r="N91" s="49">
        <f t="shared" si="51"/>
        <v>8625.2469973770003</v>
      </c>
      <c r="O91" s="52">
        <f t="shared" si="52"/>
        <v>35236.367891538051</v>
      </c>
      <c r="P91" s="73">
        <f t="shared" si="54"/>
        <v>25210.535583942048</v>
      </c>
      <c r="Q91" s="49">
        <f t="shared" si="40"/>
        <v>8171.286629094001</v>
      </c>
      <c r="R91" s="53">
        <f t="shared" si="47"/>
        <v>33381.822213036052</v>
      </c>
      <c r="S91" s="51">
        <f t="shared" si="44"/>
        <v>22409.364963504046</v>
      </c>
      <c r="T91" s="49">
        <f t="shared" si="41"/>
        <v>7263.3658925280006</v>
      </c>
      <c r="U91" s="52">
        <f t="shared" si="45"/>
        <v>29672.730856032045</v>
      </c>
      <c r="V91" s="51">
        <f t="shared" si="42"/>
        <v>19608.194343066036</v>
      </c>
      <c r="W91" s="49">
        <f t="shared" si="43"/>
        <v>6355.4451559620002</v>
      </c>
      <c r="X91" s="52">
        <f t="shared" si="38"/>
        <v>25963.639499028035</v>
      </c>
      <c r="Y91" s="51">
        <f t="shared" si="48"/>
        <v>16807.023722628033</v>
      </c>
      <c r="Z91" s="49">
        <f t="shared" si="49"/>
        <v>5447.5244193959998</v>
      </c>
      <c r="AA91" s="52">
        <f t="shared" si="39"/>
        <v>22254.548142024032</v>
      </c>
    </row>
    <row r="92" spans="1:27" ht="12.75" customHeight="1">
      <c r="A92" s="183">
        <v>27</v>
      </c>
      <c r="B92" s="46">
        <v>42644</v>
      </c>
      <c r="C92" s="57">
        <f>'BENEFÍCIOS-SEM JRS E SEM CORREÇ'!C92</f>
        <v>880</v>
      </c>
      <c r="D92" s="96">
        <f>'base(indices)'!G97</f>
        <v>1.1039136899999999</v>
      </c>
      <c r="E92" s="58">
        <f t="shared" si="35"/>
        <v>971.4440472</v>
      </c>
      <c r="F92" s="59">
        <v>0</v>
      </c>
      <c r="G92" s="60">
        <f t="shared" si="33"/>
        <v>0</v>
      </c>
      <c r="H92" s="61">
        <f t="shared" si="34"/>
        <v>971.4440472</v>
      </c>
      <c r="I92" s="108">
        <f t="shared" si="50"/>
        <v>27038.027837180056</v>
      </c>
      <c r="J92" s="65">
        <f>IF((I92)+K92&gt;N134,N134-K92,(I92))</f>
        <v>27038.027837180056</v>
      </c>
      <c r="K92" s="63">
        <f t="shared" si="36"/>
        <v>9079.2073656600005</v>
      </c>
      <c r="L92" s="75">
        <f t="shared" si="37"/>
        <v>36117.235202840056</v>
      </c>
      <c r="M92" s="65">
        <f t="shared" si="53"/>
        <v>25686.126445321053</v>
      </c>
      <c r="N92" s="63">
        <f t="shared" si="51"/>
        <v>8625.2469973770003</v>
      </c>
      <c r="O92" s="66">
        <f t="shared" si="52"/>
        <v>34311.373442698052</v>
      </c>
      <c r="P92" s="63">
        <f t="shared" si="54"/>
        <v>24334.225053462051</v>
      </c>
      <c r="Q92" s="63">
        <f t="shared" si="40"/>
        <v>8171.286629094001</v>
      </c>
      <c r="R92" s="67">
        <f t="shared" si="47"/>
        <v>32505.511682556051</v>
      </c>
      <c r="S92" s="65">
        <f t="shared" si="44"/>
        <v>21630.422269744045</v>
      </c>
      <c r="T92" s="63">
        <f t="shared" si="41"/>
        <v>7263.3658925280006</v>
      </c>
      <c r="U92" s="66">
        <f t="shared" si="45"/>
        <v>28893.788162272045</v>
      </c>
      <c r="V92" s="65">
        <f t="shared" si="42"/>
        <v>18926.619486026037</v>
      </c>
      <c r="W92" s="63">
        <f t="shared" si="43"/>
        <v>6355.4451559620002</v>
      </c>
      <c r="X92" s="66">
        <f t="shared" si="38"/>
        <v>25282.064641988036</v>
      </c>
      <c r="Y92" s="65">
        <f t="shared" si="48"/>
        <v>16222.816702308033</v>
      </c>
      <c r="Z92" s="63">
        <f t="shared" si="49"/>
        <v>5447.5244193959998</v>
      </c>
      <c r="AA92" s="66">
        <f t="shared" si="39"/>
        <v>21670.341121704034</v>
      </c>
    </row>
    <row r="93" spans="1:27" ht="12.75" customHeight="1">
      <c r="A93" s="183">
        <v>26</v>
      </c>
      <c r="B93" s="56">
        <v>42675</v>
      </c>
      <c r="C93" s="57">
        <f>'BENEFÍCIOS-SEM JRS E SEM CORREÇ'!C93</f>
        <v>880</v>
      </c>
      <c r="D93" s="96">
        <f>'base(indices)'!G98</f>
        <v>1.10182023</v>
      </c>
      <c r="E93" s="69">
        <f t="shared" si="35"/>
        <v>969.6018024</v>
      </c>
      <c r="F93" s="59">
        <v>0</v>
      </c>
      <c r="G93" s="70">
        <f t="shared" si="33"/>
        <v>0</v>
      </c>
      <c r="H93" s="71">
        <f t="shared" si="34"/>
        <v>969.6018024</v>
      </c>
      <c r="I93" s="109">
        <f t="shared" si="50"/>
        <v>26066.583789980057</v>
      </c>
      <c r="J93" s="51">
        <f>IF((I93)+K93&gt;N134,N134-K93,(I93))</f>
        <v>26066.583789980057</v>
      </c>
      <c r="K93" s="49">
        <f t="shared" si="36"/>
        <v>9079.2073656600005</v>
      </c>
      <c r="L93" s="50">
        <f t="shared" si="37"/>
        <v>35145.791155640058</v>
      </c>
      <c r="M93" s="51">
        <f t="shared" si="53"/>
        <v>24763.254600481054</v>
      </c>
      <c r="N93" s="49">
        <f t="shared" si="51"/>
        <v>8625.2469973770003</v>
      </c>
      <c r="O93" s="52">
        <f t="shared" si="52"/>
        <v>33388.501597858056</v>
      </c>
      <c r="P93" s="73">
        <f t="shared" si="54"/>
        <v>23459.92541098205</v>
      </c>
      <c r="Q93" s="49">
        <f t="shared" si="40"/>
        <v>8171.286629094001</v>
      </c>
      <c r="R93" s="53">
        <f t="shared" si="47"/>
        <v>31631.21204007605</v>
      </c>
      <c r="S93" s="51">
        <f t="shared" si="44"/>
        <v>20853.267031984047</v>
      </c>
      <c r="T93" s="49">
        <f t="shared" si="41"/>
        <v>7263.3658925280006</v>
      </c>
      <c r="U93" s="52">
        <f t="shared" si="45"/>
        <v>28116.632924512047</v>
      </c>
      <c r="V93" s="51">
        <f t="shared" si="42"/>
        <v>18246.60865298604</v>
      </c>
      <c r="W93" s="49">
        <f t="shared" si="43"/>
        <v>6355.4451559620002</v>
      </c>
      <c r="X93" s="52">
        <f t="shared" si="38"/>
        <v>24602.05380894804</v>
      </c>
      <c r="Y93" s="51">
        <f t="shared" si="48"/>
        <v>15639.950273988034</v>
      </c>
      <c r="Z93" s="49">
        <f t="shared" si="49"/>
        <v>5447.5244193959998</v>
      </c>
      <c r="AA93" s="52">
        <f t="shared" si="39"/>
        <v>21087.474693384032</v>
      </c>
    </row>
    <row r="94" spans="1:27" ht="12.75" customHeight="1">
      <c r="A94" s="183">
        <v>25</v>
      </c>
      <c r="B94" s="46">
        <v>42705</v>
      </c>
      <c r="C94" s="57">
        <f>C93</f>
        <v>880</v>
      </c>
      <c r="D94" s="96">
        <f>'base(indices)'!G99</f>
        <v>1.0989629299999999</v>
      </c>
      <c r="E94" s="58">
        <f t="shared" si="35"/>
        <v>967.08737839999992</v>
      </c>
      <c r="F94" s="59">
        <v>0</v>
      </c>
      <c r="G94" s="60">
        <f t="shared" si="33"/>
        <v>0</v>
      </c>
      <c r="H94" s="61">
        <f t="shared" si="34"/>
        <v>967.08737839999992</v>
      </c>
      <c r="I94" s="108">
        <f t="shared" si="50"/>
        <v>25096.981987580057</v>
      </c>
      <c r="J94" s="65">
        <f>IF((I94)+K94&gt;N134,N134-K94,(I94))</f>
        <v>25096.981987580057</v>
      </c>
      <c r="K94" s="63">
        <f t="shared" si="36"/>
        <v>9079.2073656600005</v>
      </c>
      <c r="L94" s="75">
        <f t="shared" si="37"/>
        <v>34176.189353240057</v>
      </c>
      <c r="M94" s="65">
        <f t="shared" si="53"/>
        <v>23842.132888201053</v>
      </c>
      <c r="N94" s="63">
        <f t="shared" si="51"/>
        <v>8625.2469973770003</v>
      </c>
      <c r="O94" s="66">
        <f t="shared" si="52"/>
        <v>32467.379885578055</v>
      </c>
      <c r="P94" s="63">
        <f t="shared" si="54"/>
        <v>22587.283788822053</v>
      </c>
      <c r="Q94" s="63">
        <f t="shared" si="40"/>
        <v>8171.286629094001</v>
      </c>
      <c r="R94" s="67">
        <f t="shared" si="47"/>
        <v>30758.570417916053</v>
      </c>
      <c r="S94" s="65">
        <f t="shared" si="44"/>
        <v>20077.585590064045</v>
      </c>
      <c r="T94" s="63">
        <f t="shared" si="41"/>
        <v>7263.3658925280006</v>
      </c>
      <c r="U94" s="66">
        <f t="shared" si="45"/>
        <v>27340.951482592045</v>
      </c>
      <c r="V94" s="65">
        <f t="shared" si="42"/>
        <v>17567.887391306038</v>
      </c>
      <c r="W94" s="63">
        <f t="shared" ref="W94:W118" si="55">K94*V$9</f>
        <v>6355.4451559620002</v>
      </c>
      <c r="X94" s="66">
        <f t="shared" si="38"/>
        <v>23923.332547268037</v>
      </c>
      <c r="Y94" s="65">
        <f t="shared" si="48"/>
        <v>15058.189192548034</v>
      </c>
      <c r="Z94" s="63">
        <f t="shared" si="49"/>
        <v>5447.5244193959998</v>
      </c>
      <c r="AA94" s="66">
        <f t="shared" si="39"/>
        <v>20505.713611944033</v>
      </c>
    </row>
    <row r="95" spans="1:27" ht="12.75" customHeight="1">
      <c r="A95" s="183">
        <v>24</v>
      </c>
      <c r="B95" s="46">
        <v>42736</v>
      </c>
      <c r="C95" s="57">
        <f>'BENEFÍCIOS-SEM JRS E SEM CORREÇ'!C95</f>
        <v>937</v>
      </c>
      <c r="D95" s="96">
        <f>'base(indices)'!G100</f>
        <v>1.0968788599999999</v>
      </c>
      <c r="E95" s="58">
        <f t="shared" ref="E95:E106" si="56">C95*D95</f>
        <v>1027.7754918199998</v>
      </c>
      <c r="F95" s="59">
        <v>0</v>
      </c>
      <c r="G95" s="60">
        <f t="shared" ref="G95:G106" si="57">E95*F95</f>
        <v>0</v>
      </c>
      <c r="H95" s="61">
        <f t="shared" ref="H95:H106" si="58">E95+G95</f>
        <v>1027.7754918199998</v>
      </c>
      <c r="I95" s="109">
        <f t="shared" si="50"/>
        <v>24129.894609180057</v>
      </c>
      <c r="J95" s="51">
        <f t="shared" ref="J95:J106" si="59">IF((I95)+K95&gt;$N$134,$N$134-K95,(I95))</f>
        <v>24129.894609180057</v>
      </c>
      <c r="K95" s="49">
        <f t="shared" si="36"/>
        <v>9079.2073656600005</v>
      </c>
      <c r="L95" s="50">
        <f t="shared" ref="L95:L106" si="60">J95+K95</f>
        <v>33209.101974840058</v>
      </c>
      <c r="M95" s="51">
        <f t="shared" si="53"/>
        <v>22923.399878721055</v>
      </c>
      <c r="N95" s="49">
        <f t="shared" si="51"/>
        <v>8625.2469973770003</v>
      </c>
      <c r="O95" s="52">
        <f t="shared" si="52"/>
        <v>31548.646876098057</v>
      </c>
      <c r="P95" s="73">
        <f t="shared" si="54"/>
        <v>21716.905148262053</v>
      </c>
      <c r="Q95" s="49">
        <f t="shared" ref="Q95:Q106" si="61">K95*P$9</f>
        <v>8171.286629094001</v>
      </c>
      <c r="R95" s="53">
        <f t="shared" ref="R95:R106" si="62">P95+Q95</f>
        <v>29888.191777356053</v>
      </c>
      <c r="S95" s="51">
        <f t="shared" ref="S95:S106" si="63">J95*S$9</f>
        <v>19303.915687344048</v>
      </c>
      <c r="T95" s="49">
        <f t="shared" ref="T95:T106" si="64">K95*S$9</f>
        <v>7263.3658925280006</v>
      </c>
      <c r="U95" s="52">
        <f t="shared" ref="U95:U106" si="65">S95+T95</f>
        <v>26567.281579872048</v>
      </c>
      <c r="V95" s="51">
        <f t="shared" ref="V95:V106" si="66">J95*V$9</f>
        <v>16890.92622642604</v>
      </c>
      <c r="W95" s="49">
        <f t="shared" si="55"/>
        <v>6355.4451559620002</v>
      </c>
      <c r="X95" s="52">
        <f t="shared" ref="X95:X106" si="67">V95+W95</f>
        <v>23246.371382388039</v>
      </c>
      <c r="Y95" s="51">
        <f t="shared" ref="Y95:Y106" si="68">J95*Y$9</f>
        <v>14477.936765508033</v>
      </c>
      <c r="Z95" s="49">
        <f t="shared" ref="Z95:Z106" si="69">K95*Y$9</f>
        <v>5447.5244193959998</v>
      </c>
      <c r="AA95" s="52">
        <f t="shared" ref="AA95:AA106" si="70">Y95+Z95</f>
        <v>19925.461184904034</v>
      </c>
    </row>
    <row r="96" spans="1:27" ht="12.75" customHeight="1">
      <c r="A96" s="183">
        <v>23</v>
      </c>
      <c r="B96" s="56">
        <v>42767</v>
      </c>
      <c r="C96" s="57">
        <f>'BENEFÍCIOS-SEM JRS E SEM CORREÇ'!C96</f>
        <v>937</v>
      </c>
      <c r="D96" s="96">
        <f>'base(indices)'!G101</f>
        <v>1.0934890399999999</v>
      </c>
      <c r="E96" s="58">
        <f t="shared" si="56"/>
        <v>1024.59923048</v>
      </c>
      <c r="F96" s="59">
        <v>0</v>
      </c>
      <c r="G96" s="60">
        <f t="shared" si="57"/>
        <v>0</v>
      </c>
      <c r="H96" s="61">
        <f t="shared" si="58"/>
        <v>1024.59923048</v>
      </c>
      <c r="I96" s="108">
        <f t="shared" si="50"/>
        <v>23102.119117360056</v>
      </c>
      <c r="J96" s="65">
        <f t="shared" si="59"/>
        <v>23102.119117360056</v>
      </c>
      <c r="K96" s="63">
        <f t="shared" si="36"/>
        <v>9079.2073656600005</v>
      </c>
      <c r="L96" s="75">
        <f t="shared" si="60"/>
        <v>32181.326483020057</v>
      </c>
      <c r="M96" s="65">
        <f t="shared" si="53"/>
        <v>21947.013161492054</v>
      </c>
      <c r="N96" s="63">
        <f t="shared" si="51"/>
        <v>8625.2469973770003</v>
      </c>
      <c r="O96" s="66">
        <f t="shared" si="52"/>
        <v>30572.260158869052</v>
      </c>
      <c r="P96" s="63">
        <f t="shared" si="54"/>
        <v>20791.907205624051</v>
      </c>
      <c r="Q96" s="63">
        <f t="shared" si="61"/>
        <v>8171.286629094001</v>
      </c>
      <c r="R96" s="67">
        <f t="shared" si="62"/>
        <v>28963.193834718051</v>
      </c>
      <c r="S96" s="65">
        <f t="shared" si="63"/>
        <v>18481.695293888046</v>
      </c>
      <c r="T96" s="63">
        <f t="shared" si="64"/>
        <v>7263.3658925280006</v>
      </c>
      <c r="U96" s="66">
        <f t="shared" si="65"/>
        <v>25745.061186416046</v>
      </c>
      <c r="V96" s="65">
        <f t="shared" si="66"/>
        <v>16171.483382152039</v>
      </c>
      <c r="W96" s="63">
        <f t="shared" si="55"/>
        <v>6355.4451559620002</v>
      </c>
      <c r="X96" s="66">
        <f t="shared" si="67"/>
        <v>22526.92853811404</v>
      </c>
      <c r="Y96" s="65">
        <f t="shared" si="68"/>
        <v>13861.271470416033</v>
      </c>
      <c r="Z96" s="63">
        <f t="shared" si="69"/>
        <v>5447.5244193959998</v>
      </c>
      <c r="AA96" s="66">
        <f t="shared" si="70"/>
        <v>19308.795889812034</v>
      </c>
    </row>
    <row r="97" spans="1:27" ht="12.75" customHeight="1">
      <c r="A97" s="183">
        <v>22</v>
      </c>
      <c r="B97" s="46">
        <v>42795</v>
      </c>
      <c r="C97" s="57">
        <f>'BENEFÍCIOS-SEM JRS E SEM CORREÇ'!C97</f>
        <v>937</v>
      </c>
      <c r="D97" s="96">
        <f>'base(indices)'!G102</f>
        <v>1.08761591</v>
      </c>
      <c r="E97" s="58">
        <f t="shared" si="56"/>
        <v>1019.09610767</v>
      </c>
      <c r="F97" s="59">
        <v>0</v>
      </c>
      <c r="G97" s="60">
        <f t="shared" si="57"/>
        <v>0</v>
      </c>
      <c r="H97" s="61">
        <f t="shared" si="58"/>
        <v>1019.09610767</v>
      </c>
      <c r="I97" s="109">
        <f t="shared" si="50"/>
        <v>22077.519886880058</v>
      </c>
      <c r="J97" s="51">
        <f t="shared" si="59"/>
        <v>22077.519886880058</v>
      </c>
      <c r="K97" s="49">
        <f t="shared" si="36"/>
        <v>9079.2073656600005</v>
      </c>
      <c r="L97" s="50">
        <f t="shared" si="60"/>
        <v>31156.727252540059</v>
      </c>
      <c r="M97" s="51">
        <f t="shared" si="53"/>
        <v>20973.643892536053</v>
      </c>
      <c r="N97" s="49">
        <f t="shared" si="51"/>
        <v>8625.2469973770003</v>
      </c>
      <c r="O97" s="52">
        <f t="shared" si="52"/>
        <v>29598.890889913055</v>
      </c>
      <c r="P97" s="73">
        <f t="shared" si="54"/>
        <v>19869.767898192054</v>
      </c>
      <c r="Q97" s="49">
        <f t="shared" si="61"/>
        <v>8171.286629094001</v>
      </c>
      <c r="R97" s="53">
        <f t="shared" si="62"/>
        <v>28041.054527286055</v>
      </c>
      <c r="S97" s="51">
        <f t="shared" si="63"/>
        <v>17662.015909504047</v>
      </c>
      <c r="T97" s="49">
        <f t="shared" si="64"/>
        <v>7263.3658925280006</v>
      </c>
      <c r="U97" s="52">
        <f t="shared" si="65"/>
        <v>24925.381802032047</v>
      </c>
      <c r="V97" s="51">
        <f t="shared" si="66"/>
        <v>15454.26392081604</v>
      </c>
      <c r="W97" s="49">
        <f t="shared" si="55"/>
        <v>6355.4451559620002</v>
      </c>
      <c r="X97" s="52">
        <f t="shared" si="67"/>
        <v>21809.709076778039</v>
      </c>
      <c r="Y97" s="51">
        <f t="shared" si="68"/>
        <v>13246.511932128034</v>
      </c>
      <c r="Z97" s="49">
        <f t="shared" si="69"/>
        <v>5447.5244193959998</v>
      </c>
      <c r="AA97" s="52">
        <f t="shared" si="70"/>
        <v>18694.036351524035</v>
      </c>
    </row>
    <row r="98" spans="1:27" ht="12.75" customHeight="1">
      <c r="A98" s="183">
        <v>21</v>
      </c>
      <c r="B98" s="46">
        <v>42826</v>
      </c>
      <c r="C98" s="57">
        <f>'BENEFÍCIOS-SEM JRS E SEM CORREÇ'!C98</f>
        <v>937</v>
      </c>
      <c r="D98" s="96">
        <f>'base(indices)'!G103</f>
        <v>1.08598693</v>
      </c>
      <c r="E98" s="58">
        <f t="shared" si="56"/>
        <v>1017.56975341</v>
      </c>
      <c r="F98" s="59">
        <v>0</v>
      </c>
      <c r="G98" s="60">
        <f t="shared" si="57"/>
        <v>0</v>
      </c>
      <c r="H98" s="61">
        <f t="shared" si="58"/>
        <v>1017.56975341</v>
      </c>
      <c r="I98" s="108">
        <f t="shared" si="50"/>
        <v>21058.423779210058</v>
      </c>
      <c r="J98" s="65">
        <f t="shared" si="59"/>
        <v>21058.423779210058</v>
      </c>
      <c r="K98" s="63">
        <f t="shared" si="36"/>
        <v>9079.2073656600005</v>
      </c>
      <c r="L98" s="75">
        <f t="shared" si="60"/>
        <v>30137.631144870058</v>
      </c>
      <c r="M98" s="65">
        <f t="shared" si="53"/>
        <v>20005.502590249554</v>
      </c>
      <c r="N98" s="63">
        <f t="shared" ref="N98:N106" si="71">K98*M$9</f>
        <v>8625.2469973770003</v>
      </c>
      <c r="O98" s="66">
        <f t="shared" ref="O98:O106" si="72">M98+N98</f>
        <v>28630.749587626553</v>
      </c>
      <c r="P98" s="63">
        <f t="shared" si="54"/>
        <v>18952.581401289051</v>
      </c>
      <c r="Q98" s="63">
        <f t="shared" si="61"/>
        <v>8171.286629094001</v>
      </c>
      <c r="R98" s="67">
        <f t="shared" si="62"/>
        <v>27123.868030383052</v>
      </c>
      <c r="S98" s="65">
        <f t="shared" si="63"/>
        <v>16846.739023368045</v>
      </c>
      <c r="T98" s="63">
        <f t="shared" si="64"/>
        <v>7263.3658925280006</v>
      </c>
      <c r="U98" s="66">
        <f t="shared" si="65"/>
        <v>24110.104915896045</v>
      </c>
      <c r="V98" s="65">
        <f t="shared" si="66"/>
        <v>14740.896645447039</v>
      </c>
      <c r="W98" s="63">
        <f t="shared" si="55"/>
        <v>6355.4451559620002</v>
      </c>
      <c r="X98" s="66">
        <f t="shared" si="67"/>
        <v>21096.341801409038</v>
      </c>
      <c r="Y98" s="65">
        <f t="shared" si="68"/>
        <v>12635.054267526035</v>
      </c>
      <c r="Z98" s="63">
        <f t="shared" si="69"/>
        <v>5447.5244193959998</v>
      </c>
      <c r="AA98" s="66">
        <f t="shared" si="70"/>
        <v>18082.578686922036</v>
      </c>
    </row>
    <row r="99" spans="1:27" ht="12.75" customHeight="1">
      <c r="A99" s="183">
        <v>20</v>
      </c>
      <c r="B99" s="56">
        <v>42856</v>
      </c>
      <c r="C99" s="57">
        <f>'BENEFÍCIOS-SEM JRS E SEM CORREÇ'!C99</f>
        <v>937</v>
      </c>
      <c r="D99" s="96">
        <f>'base(indices)'!G104</f>
        <v>1.0837111399999999</v>
      </c>
      <c r="E99" s="58">
        <f t="shared" si="56"/>
        <v>1015.4373381799999</v>
      </c>
      <c r="F99" s="59">
        <v>0</v>
      </c>
      <c r="G99" s="60">
        <f t="shared" si="57"/>
        <v>0</v>
      </c>
      <c r="H99" s="61">
        <f t="shared" si="58"/>
        <v>1015.4373381799999</v>
      </c>
      <c r="I99" s="109">
        <f t="shared" si="50"/>
        <v>20040.854025800058</v>
      </c>
      <c r="J99" s="51">
        <f t="shared" si="59"/>
        <v>20040.854025800058</v>
      </c>
      <c r="K99" s="49">
        <f t="shared" si="36"/>
        <v>9079.2073656600005</v>
      </c>
      <c r="L99" s="50">
        <f t="shared" si="60"/>
        <v>29120.061391460058</v>
      </c>
      <c r="M99" s="51">
        <f t="shared" ref="M99:M106" si="73">J99*M$9</f>
        <v>19038.811324510054</v>
      </c>
      <c r="N99" s="49">
        <f t="shared" si="71"/>
        <v>8625.2469973770003</v>
      </c>
      <c r="O99" s="52">
        <f t="shared" si="72"/>
        <v>27664.058321887052</v>
      </c>
      <c r="P99" s="73">
        <f t="shared" si="54"/>
        <v>18036.768623220054</v>
      </c>
      <c r="Q99" s="49">
        <f t="shared" si="61"/>
        <v>8171.286629094001</v>
      </c>
      <c r="R99" s="53">
        <f t="shared" si="62"/>
        <v>26208.055252314054</v>
      </c>
      <c r="S99" s="51">
        <f t="shared" si="63"/>
        <v>16032.683220640047</v>
      </c>
      <c r="T99" s="49">
        <f t="shared" si="64"/>
        <v>7263.3658925280006</v>
      </c>
      <c r="U99" s="52">
        <f t="shared" si="65"/>
        <v>23296.049113168046</v>
      </c>
      <c r="V99" s="51">
        <f t="shared" si="66"/>
        <v>14028.59781806004</v>
      </c>
      <c r="W99" s="49">
        <f t="shared" si="55"/>
        <v>6355.4451559620002</v>
      </c>
      <c r="X99" s="52">
        <f t="shared" si="67"/>
        <v>20384.042974022039</v>
      </c>
      <c r="Y99" s="51">
        <f t="shared" si="68"/>
        <v>12024.512415480034</v>
      </c>
      <c r="Z99" s="49">
        <f t="shared" si="69"/>
        <v>5447.5244193959998</v>
      </c>
      <c r="AA99" s="52">
        <f t="shared" si="70"/>
        <v>17472.036834876035</v>
      </c>
    </row>
    <row r="100" spans="1:27" ht="12.75" customHeight="1">
      <c r="A100" s="183">
        <v>19</v>
      </c>
      <c r="B100" s="46">
        <v>42887</v>
      </c>
      <c r="C100" s="57">
        <f>'BENEFÍCIOS-SEM JRS E SEM CORREÇ'!C100</f>
        <v>937</v>
      </c>
      <c r="D100" s="96">
        <f>'base(indices)'!G105</f>
        <v>1.0811164600000001</v>
      </c>
      <c r="E100" s="58">
        <f t="shared" si="56"/>
        <v>1013.00612302</v>
      </c>
      <c r="F100" s="59">
        <v>0</v>
      </c>
      <c r="G100" s="60">
        <f t="shared" si="57"/>
        <v>0</v>
      </c>
      <c r="H100" s="61">
        <f t="shared" si="58"/>
        <v>1013.00612302</v>
      </c>
      <c r="I100" s="108">
        <f t="shared" si="50"/>
        <v>19025.416687620058</v>
      </c>
      <c r="J100" s="65">
        <f t="shared" si="59"/>
        <v>19025.416687620058</v>
      </c>
      <c r="K100" s="63">
        <f t="shared" si="36"/>
        <v>9079.2073656600005</v>
      </c>
      <c r="L100" s="75">
        <f t="shared" si="60"/>
        <v>28104.624053280058</v>
      </c>
      <c r="M100" s="65">
        <f t="shared" si="73"/>
        <v>18074.145853239053</v>
      </c>
      <c r="N100" s="63">
        <f t="shared" si="71"/>
        <v>8625.2469973770003</v>
      </c>
      <c r="O100" s="66">
        <f t="shared" si="72"/>
        <v>26699.392850616052</v>
      </c>
      <c r="P100" s="63">
        <f>J100*$P$9</f>
        <v>17122.875018858052</v>
      </c>
      <c r="Q100" s="63">
        <f t="shared" si="61"/>
        <v>8171.286629094001</v>
      </c>
      <c r="R100" s="67">
        <f t="shared" si="62"/>
        <v>25294.161647952053</v>
      </c>
      <c r="S100" s="65">
        <f t="shared" si="63"/>
        <v>15220.333350096047</v>
      </c>
      <c r="T100" s="63">
        <f t="shared" si="64"/>
        <v>7263.3658925280006</v>
      </c>
      <c r="U100" s="66">
        <f t="shared" si="65"/>
        <v>22483.699242624047</v>
      </c>
      <c r="V100" s="65">
        <f t="shared" si="66"/>
        <v>13317.79168133404</v>
      </c>
      <c r="W100" s="63">
        <f t="shared" si="55"/>
        <v>6355.4451559620002</v>
      </c>
      <c r="X100" s="66">
        <f t="shared" si="67"/>
        <v>19673.236837296041</v>
      </c>
      <c r="Y100" s="65">
        <f t="shared" si="68"/>
        <v>11415.250012572034</v>
      </c>
      <c r="Z100" s="63">
        <f t="shared" si="69"/>
        <v>5447.5244193959998</v>
      </c>
      <c r="AA100" s="66">
        <f t="shared" si="70"/>
        <v>16862.774431968035</v>
      </c>
    </row>
    <row r="101" spans="1:27" ht="12.75" customHeight="1">
      <c r="A101" s="183">
        <v>18</v>
      </c>
      <c r="B101" s="46">
        <v>42917</v>
      </c>
      <c r="C101" s="57">
        <f>'BENEFÍCIOS-SEM JRS E SEM CORREÇ'!C101</f>
        <v>937</v>
      </c>
      <c r="D101" s="96">
        <f>'base(indices)'!G106</f>
        <v>1.0793894399999999</v>
      </c>
      <c r="E101" s="58">
        <f t="shared" si="56"/>
        <v>1011.3879052799999</v>
      </c>
      <c r="F101" s="59">
        <v>0</v>
      </c>
      <c r="G101" s="60">
        <f t="shared" si="57"/>
        <v>0</v>
      </c>
      <c r="H101" s="61">
        <f t="shared" si="58"/>
        <v>1011.3879052799999</v>
      </c>
      <c r="I101" s="109">
        <f t="shared" si="50"/>
        <v>18012.410564600057</v>
      </c>
      <c r="J101" s="51">
        <f t="shared" si="59"/>
        <v>18012.410564600057</v>
      </c>
      <c r="K101" s="49">
        <f t="shared" si="36"/>
        <v>9079.2073656600005</v>
      </c>
      <c r="L101" s="50">
        <f t="shared" si="60"/>
        <v>27091.617930260058</v>
      </c>
      <c r="M101" s="51">
        <f t="shared" si="73"/>
        <v>17111.790036370054</v>
      </c>
      <c r="N101" s="49">
        <f t="shared" si="71"/>
        <v>8625.2469973770003</v>
      </c>
      <c r="O101" s="52">
        <f t="shared" si="72"/>
        <v>25737.037033747052</v>
      </c>
      <c r="P101" s="73">
        <f>J101*$P$9</f>
        <v>16211.169508140052</v>
      </c>
      <c r="Q101" s="49">
        <f t="shared" si="61"/>
        <v>8171.286629094001</v>
      </c>
      <c r="R101" s="53">
        <f t="shared" si="62"/>
        <v>24382.456137234054</v>
      </c>
      <c r="S101" s="51">
        <f t="shared" si="63"/>
        <v>14409.928451680047</v>
      </c>
      <c r="T101" s="49">
        <f t="shared" si="64"/>
        <v>7263.3658925280006</v>
      </c>
      <c r="U101" s="52">
        <f t="shared" si="65"/>
        <v>21673.294344208047</v>
      </c>
      <c r="V101" s="51">
        <f t="shared" si="66"/>
        <v>12608.687395220039</v>
      </c>
      <c r="W101" s="49">
        <f t="shared" si="55"/>
        <v>6355.4451559620002</v>
      </c>
      <c r="X101" s="52">
        <f t="shared" si="67"/>
        <v>18964.13255118204</v>
      </c>
      <c r="Y101" s="51">
        <f t="shared" si="68"/>
        <v>10807.446338760034</v>
      </c>
      <c r="Z101" s="49">
        <f t="shared" si="69"/>
        <v>5447.5244193959998</v>
      </c>
      <c r="AA101" s="52">
        <f t="shared" si="70"/>
        <v>16254.970758156032</v>
      </c>
    </row>
    <row r="102" spans="1:27" ht="12.75" customHeight="1">
      <c r="A102" s="183">
        <v>17</v>
      </c>
      <c r="B102" s="56">
        <v>42948</v>
      </c>
      <c r="C102" s="57">
        <f>'BENEFÍCIOS-SEM JRS E SEM CORREÇ'!C102</f>
        <v>937</v>
      </c>
      <c r="D102" s="96">
        <f>'base(indices)'!G107</f>
        <v>1.0813358399999999</v>
      </c>
      <c r="E102" s="58">
        <f t="shared" si="56"/>
        <v>1013.2116820799999</v>
      </c>
      <c r="F102" s="59">
        <v>0</v>
      </c>
      <c r="G102" s="60">
        <f t="shared" si="57"/>
        <v>0</v>
      </c>
      <c r="H102" s="61">
        <f t="shared" si="58"/>
        <v>1013.2116820799999</v>
      </c>
      <c r="I102" s="108">
        <f t="shared" si="50"/>
        <v>17001.022659320057</v>
      </c>
      <c r="J102" s="65">
        <f t="shared" si="59"/>
        <v>17001.022659320057</v>
      </c>
      <c r="K102" s="63">
        <f t="shared" ref="K102:K118" si="74">H$134</f>
        <v>9079.2073656600005</v>
      </c>
      <c r="L102" s="75">
        <f t="shared" si="60"/>
        <v>26080.230024980057</v>
      </c>
      <c r="M102" s="65">
        <f t="shared" si="73"/>
        <v>16150.971526354053</v>
      </c>
      <c r="N102" s="63">
        <f t="shared" si="71"/>
        <v>8625.2469973770003</v>
      </c>
      <c r="O102" s="66">
        <f t="shared" si="72"/>
        <v>24776.218523731055</v>
      </c>
      <c r="P102" s="63">
        <f t="shared" ref="P102:P106" si="75">J102*$P$9</f>
        <v>15300.920393388051</v>
      </c>
      <c r="Q102" s="63">
        <f t="shared" si="61"/>
        <v>8171.286629094001</v>
      </c>
      <c r="R102" s="67">
        <f t="shared" si="62"/>
        <v>23472.207022482053</v>
      </c>
      <c r="S102" s="65">
        <f t="shared" si="63"/>
        <v>13600.818127456047</v>
      </c>
      <c r="T102" s="63">
        <f t="shared" si="64"/>
        <v>7263.3658925280006</v>
      </c>
      <c r="U102" s="66">
        <f t="shared" si="65"/>
        <v>20864.184019984048</v>
      </c>
      <c r="V102" s="65">
        <f t="shared" si="66"/>
        <v>11900.715861524039</v>
      </c>
      <c r="W102" s="63">
        <f t="shared" si="55"/>
        <v>6355.4451559620002</v>
      </c>
      <c r="X102" s="66">
        <f t="shared" si="67"/>
        <v>18256.16101748604</v>
      </c>
      <c r="Y102" s="65">
        <f t="shared" si="68"/>
        <v>10200.613595592034</v>
      </c>
      <c r="Z102" s="63">
        <f t="shared" si="69"/>
        <v>5447.5244193959998</v>
      </c>
      <c r="AA102" s="66">
        <f t="shared" si="70"/>
        <v>15648.138014988035</v>
      </c>
    </row>
    <row r="103" spans="1:27" ht="12.75" customHeight="1">
      <c r="A103" s="183">
        <v>16</v>
      </c>
      <c r="B103" s="46">
        <v>42979</v>
      </c>
      <c r="C103" s="57">
        <f>'BENEFÍCIOS-SEM JRS E SEM CORREÇ'!C103</f>
        <v>937</v>
      </c>
      <c r="D103" s="96">
        <f>'base(indices)'!G108</f>
        <v>1.0775643699999999</v>
      </c>
      <c r="E103" s="58">
        <f t="shared" si="56"/>
        <v>1009.67781469</v>
      </c>
      <c r="F103" s="59">
        <v>0</v>
      </c>
      <c r="G103" s="60">
        <f t="shared" si="57"/>
        <v>0</v>
      </c>
      <c r="H103" s="61">
        <f t="shared" si="58"/>
        <v>1009.67781469</v>
      </c>
      <c r="I103" s="109">
        <f t="shared" si="50"/>
        <v>15987.810977240057</v>
      </c>
      <c r="J103" s="51">
        <f t="shared" si="59"/>
        <v>15987.810977240057</v>
      </c>
      <c r="K103" s="49">
        <f t="shared" si="74"/>
        <v>9079.2073656600005</v>
      </c>
      <c r="L103" s="50">
        <f t="shared" si="60"/>
        <v>25067.018342900057</v>
      </c>
      <c r="M103" s="51">
        <f t="shared" si="73"/>
        <v>15188.420428378053</v>
      </c>
      <c r="N103" s="49">
        <f t="shared" si="71"/>
        <v>8625.2469973770003</v>
      </c>
      <c r="O103" s="52">
        <f t="shared" si="72"/>
        <v>23813.667425755055</v>
      </c>
      <c r="P103" s="73">
        <f t="shared" si="75"/>
        <v>14389.029879516051</v>
      </c>
      <c r="Q103" s="49">
        <f t="shared" si="61"/>
        <v>8171.286629094001</v>
      </c>
      <c r="R103" s="53">
        <f t="shared" si="62"/>
        <v>22560.316508610053</v>
      </c>
      <c r="S103" s="51">
        <f t="shared" si="63"/>
        <v>12790.248781792046</v>
      </c>
      <c r="T103" s="49">
        <f t="shared" si="64"/>
        <v>7263.3658925280006</v>
      </c>
      <c r="U103" s="52">
        <f t="shared" si="65"/>
        <v>20053.614674320048</v>
      </c>
      <c r="V103" s="51">
        <f t="shared" si="66"/>
        <v>11191.467684068039</v>
      </c>
      <c r="W103" s="49">
        <f t="shared" si="55"/>
        <v>6355.4451559620002</v>
      </c>
      <c r="X103" s="52">
        <f t="shared" si="67"/>
        <v>17546.91284003004</v>
      </c>
      <c r="Y103" s="51">
        <f t="shared" si="68"/>
        <v>9592.6865863440344</v>
      </c>
      <c r="Z103" s="49">
        <f t="shared" si="69"/>
        <v>5447.5244193959998</v>
      </c>
      <c r="AA103" s="52">
        <f t="shared" si="70"/>
        <v>15040.211005740035</v>
      </c>
    </row>
    <row r="104" spans="1:27" ht="12.75" customHeight="1">
      <c r="A104" s="183">
        <v>15</v>
      </c>
      <c r="B104" s="46">
        <v>43009</v>
      </c>
      <c r="C104" s="57">
        <f>'BENEFÍCIOS-SEM JRS E SEM CORREÇ'!C104</f>
        <v>937</v>
      </c>
      <c r="D104" s="96">
        <f>'base(indices)'!G109</f>
        <v>1.07638035</v>
      </c>
      <c r="E104" s="58">
        <f t="shared" si="56"/>
        <v>1008.56838795</v>
      </c>
      <c r="F104" s="59">
        <v>0</v>
      </c>
      <c r="G104" s="60">
        <f t="shared" si="57"/>
        <v>0</v>
      </c>
      <c r="H104" s="61">
        <f t="shared" si="58"/>
        <v>1008.56838795</v>
      </c>
      <c r="I104" s="108">
        <f t="shared" si="50"/>
        <v>14978.133162550057</v>
      </c>
      <c r="J104" s="65">
        <f t="shared" si="59"/>
        <v>14978.133162550057</v>
      </c>
      <c r="K104" s="63">
        <f t="shared" si="74"/>
        <v>9079.2073656600005</v>
      </c>
      <c r="L104" s="75">
        <f t="shared" si="60"/>
        <v>24057.340528210058</v>
      </c>
      <c r="M104" s="65">
        <f t="shared" si="73"/>
        <v>14229.226504422553</v>
      </c>
      <c r="N104" s="63">
        <f t="shared" si="71"/>
        <v>8625.2469973770003</v>
      </c>
      <c r="O104" s="66">
        <f t="shared" si="72"/>
        <v>22854.473501799555</v>
      </c>
      <c r="P104" s="63">
        <f t="shared" si="75"/>
        <v>13480.319846295051</v>
      </c>
      <c r="Q104" s="63">
        <f t="shared" si="61"/>
        <v>8171.286629094001</v>
      </c>
      <c r="R104" s="67">
        <f t="shared" si="62"/>
        <v>21651.606475389053</v>
      </c>
      <c r="S104" s="65">
        <f t="shared" si="63"/>
        <v>11982.506530040046</v>
      </c>
      <c r="T104" s="63">
        <f t="shared" si="64"/>
        <v>7263.3658925280006</v>
      </c>
      <c r="U104" s="66">
        <f t="shared" si="65"/>
        <v>19245.872422568045</v>
      </c>
      <c r="V104" s="65">
        <f t="shared" si="66"/>
        <v>10484.69321378504</v>
      </c>
      <c r="W104" s="63">
        <f t="shared" si="55"/>
        <v>6355.4451559620002</v>
      </c>
      <c r="X104" s="66">
        <f t="shared" si="67"/>
        <v>16840.138369747041</v>
      </c>
      <c r="Y104" s="65">
        <f t="shared" si="68"/>
        <v>8986.8798975300342</v>
      </c>
      <c r="Z104" s="63">
        <f t="shared" si="69"/>
        <v>5447.5244193959998</v>
      </c>
      <c r="AA104" s="66">
        <f t="shared" si="70"/>
        <v>14434.404316926033</v>
      </c>
    </row>
    <row r="105" spans="1:27" ht="12.75" customHeight="1">
      <c r="A105" s="183">
        <v>14</v>
      </c>
      <c r="B105" s="56">
        <v>43040</v>
      </c>
      <c r="C105" s="57">
        <f>'BENEFÍCIOS-SEM JRS E SEM CORREÇ'!C105</f>
        <v>937</v>
      </c>
      <c r="D105" s="96">
        <f>'base(indices)'!G110</f>
        <v>1.07273306</v>
      </c>
      <c r="E105" s="58">
        <f t="shared" si="56"/>
        <v>1005.15087722</v>
      </c>
      <c r="F105" s="59">
        <v>0</v>
      </c>
      <c r="G105" s="60">
        <f t="shared" si="57"/>
        <v>0</v>
      </c>
      <c r="H105" s="61">
        <f t="shared" si="58"/>
        <v>1005.15087722</v>
      </c>
      <c r="I105" s="109">
        <f t="shared" si="50"/>
        <v>13969.564774600058</v>
      </c>
      <c r="J105" s="51">
        <f t="shared" si="59"/>
        <v>13969.564774600058</v>
      </c>
      <c r="K105" s="49">
        <f t="shared" si="74"/>
        <v>9079.2073656600005</v>
      </c>
      <c r="L105" s="50">
        <f t="shared" si="60"/>
        <v>23048.772140260058</v>
      </c>
      <c r="M105" s="51">
        <f t="shared" si="73"/>
        <v>13271.086535870054</v>
      </c>
      <c r="N105" s="49">
        <f t="shared" si="71"/>
        <v>8625.2469973770003</v>
      </c>
      <c r="O105" s="52">
        <f t="shared" si="72"/>
        <v>21896.333533247052</v>
      </c>
      <c r="P105" s="73">
        <f t="shared" si="75"/>
        <v>12572.608297140052</v>
      </c>
      <c r="Q105" s="49">
        <f t="shared" si="61"/>
        <v>8171.286629094001</v>
      </c>
      <c r="R105" s="53">
        <f t="shared" si="62"/>
        <v>20743.894926234054</v>
      </c>
      <c r="S105" s="51">
        <f t="shared" si="63"/>
        <v>11175.651819680046</v>
      </c>
      <c r="T105" s="49">
        <f t="shared" si="64"/>
        <v>7263.3658925280006</v>
      </c>
      <c r="U105" s="52">
        <f t="shared" si="65"/>
        <v>18439.017712208046</v>
      </c>
      <c r="V105" s="51">
        <f t="shared" si="66"/>
        <v>9778.6953422200404</v>
      </c>
      <c r="W105" s="49">
        <f t="shared" si="55"/>
        <v>6355.4451559620002</v>
      </c>
      <c r="X105" s="52">
        <f t="shared" si="67"/>
        <v>16134.140498182041</v>
      </c>
      <c r="Y105" s="51">
        <f t="shared" si="68"/>
        <v>8381.7388647600346</v>
      </c>
      <c r="Z105" s="49">
        <f t="shared" si="69"/>
        <v>5447.5244193959998</v>
      </c>
      <c r="AA105" s="52">
        <f t="shared" si="70"/>
        <v>13829.263284156033</v>
      </c>
    </row>
    <row r="106" spans="1:27" ht="12.75" customHeight="1">
      <c r="A106" s="183">
        <v>13</v>
      </c>
      <c r="B106" s="46">
        <v>43070</v>
      </c>
      <c r="C106" s="57">
        <f>C105</f>
        <v>937</v>
      </c>
      <c r="D106" s="96">
        <f>'base(indices)'!G111</f>
        <v>1.0693112600000001</v>
      </c>
      <c r="E106" s="58">
        <f t="shared" si="56"/>
        <v>1001.9446506200001</v>
      </c>
      <c r="F106" s="59">
        <v>0</v>
      </c>
      <c r="G106" s="60">
        <f t="shared" si="57"/>
        <v>0</v>
      </c>
      <c r="H106" s="61">
        <f t="shared" si="58"/>
        <v>1001.9446506200001</v>
      </c>
      <c r="I106" s="108">
        <f t="shared" si="50"/>
        <v>12964.413897380058</v>
      </c>
      <c r="J106" s="65">
        <f t="shared" si="59"/>
        <v>12964.413897380058</v>
      </c>
      <c r="K106" s="63">
        <f t="shared" si="74"/>
        <v>9079.2073656600005</v>
      </c>
      <c r="L106" s="75">
        <f t="shared" si="60"/>
        <v>22043.621263040059</v>
      </c>
      <c r="M106" s="65">
        <f t="shared" si="73"/>
        <v>12316.193202511055</v>
      </c>
      <c r="N106" s="63">
        <f t="shared" si="71"/>
        <v>8625.2469973770003</v>
      </c>
      <c r="O106" s="66">
        <f t="shared" si="72"/>
        <v>20941.440199888057</v>
      </c>
      <c r="P106" s="63">
        <f t="shared" si="75"/>
        <v>11667.972507642053</v>
      </c>
      <c r="Q106" s="63">
        <f t="shared" si="61"/>
        <v>8171.286629094001</v>
      </c>
      <c r="R106" s="67">
        <f t="shared" si="62"/>
        <v>19839.259136736055</v>
      </c>
      <c r="S106" s="65">
        <f t="shared" si="63"/>
        <v>10371.531117904047</v>
      </c>
      <c r="T106" s="63">
        <f t="shared" si="64"/>
        <v>7263.3658925280006</v>
      </c>
      <c r="U106" s="66">
        <f t="shared" si="65"/>
        <v>17634.897010432047</v>
      </c>
      <c r="V106" s="65">
        <f t="shared" si="66"/>
        <v>9075.08972816604</v>
      </c>
      <c r="W106" s="63">
        <f t="shared" ref="W106" si="76">K106*V$9</f>
        <v>6355.4451559620002</v>
      </c>
      <c r="X106" s="66">
        <f t="shared" si="67"/>
        <v>15430.534884128039</v>
      </c>
      <c r="Y106" s="65">
        <f t="shared" si="68"/>
        <v>7778.6483384280345</v>
      </c>
      <c r="Z106" s="63">
        <f t="shared" si="69"/>
        <v>5447.5244193959998</v>
      </c>
      <c r="AA106" s="66">
        <f t="shared" si="70"/>
        <v>13226.172757824035</v>
      </c>
    </row>
    <row r="107" spans="1:27" ht="12.75" customHeight="1">
      <c r="A107" s="183">
        <v>12</v>
      </c>
      <c r="B107" s="46">
        <v>43101</v>
      </c>
      <c r="C107" s="57">
        <f>'BENEFÍCIOS-SEM JRS E SEM CORREÇ'!C107</f>
        <v>954</v>
      </c>
      <c r="D107" s="96">
        <f>'base(indices)'!G112</f>
        <v>1.06558172</v>
      </c>
      <c r="E107" s="69">
        <f t="shared" si="35"/>
        <v>1016.5649608799999</v>
      </c>
      <c r="F107" s="59">
        <v>0</v>
      </c>
      <c r="G107" s="70">
        <f t="shared" si="33"/>
        <v>0</v>
      </c>
      <c r="H107" s="71">
        <f t="shared" si="34"/>
        <v>1016.5649608799999</v>
      </c>
      <c r="I107" s="109">
        <f t="shared" si="50"/>
        <v>11962.469246760058</v>
      </c>
      <c r="J107" s="51">
        <f>IF((I107)+K107&gt;N134,N134-K107,(I107))</f>
        <v>11962.469246760058</v>
      </c>
      <c r="K107" s="49">
        <f t="shared" si="74"/>
        <v>9079.2073656600005</v>
      </c>
      <c r="L107" s="50">
        <f t="shared" si="37"/>
        <v>21041.676612420059</v>
      </c>
      <c r="M107" s="51">
        <f t="shared" si="53"/>
        <v>11364.345784422054</v>
      </c>
      <c r="N107" s="49">
        <f t="shared" si="51"/>
        <v>8625.2469973770003</v>
      </c>
      <c r="O107" s="52">
        <f t="shared" si="52"/>
        <v>19989.592781799052</v>
      </c>
      <c r="P107" s="73">
        <f t="shared" si="54"/>
        <v>10766.222322084053</v>
      </c>
      <c r="Q107" s="49">
        <f t="shared" si="40"/>
        <v>8171.286629094001</v>
      </c>
      <c r="R107" s="53">
        <f t="shared" si="47"/>
        <v>18937.508951178053</v>
      </c>
      <c r="S107" s="51">
        <f t="shared" si="44"/>
        <v>9569.9753974080468</v>
      </c>
      <c r="T107" s="49">
        <f t="shared" si="41"/>
        <v>7263.3658925280006</v>
      </c>
      <c r="U107" s="52">
        <f t="shared" si="45"/>
        <v>16833.341289936048</v>
      </c>
      <c r="V107" s="51">
        <f t="shared" si="42"/>
        <v>8373.7284727320402</v>
      </c>
      <c r="W107" s="49">
        <f t="shared" si="55"/>
        <v>6355.4451559620002</v>
      </c>
      <c r="X107" s="52">
        <f t="shared" si="38"/>
        <v>14729.17362869404</v>
      </c>
      <c r="Y107" s="51">
        <f t="shared" si="48"/>
        <v>7177.4815480560346</v>
      </c>
      <c r="Z107" s="49">
        <f t="shared" si="49"/>
        <v>5447.5244193959998</v>
      </c>
      <c r="AA107" s="52">
        <f t="shared" si="39"/>
        <v>12625.005967452034</v>
      </c>
    </row>
    <row r="108" spans="1:27" ht="12.75" customHeight="1">
      <c r="A108" s="183">
        <v>11</v>
      </c>
      <c r="B108" s="56">
        <v>43132</v>
      </c>
      <c r="C108" s="57">
        <f>'BENEFÍCIOS-SEM JRS E SEM CORREÇ'!C108</f>
        <v>954</v>
      </c>
      <c r="D108" s="96">
        <f>'base(indices)'!G113</f>
        <v>1.0614421000000001</v>
      </c>
      <c r="E108" s="58">
        <f t="shared" si="35"/>
        <v>1012.6157634000001</v>
      </c>
      <c r="F108" s="59">
        <v>0</v>
      </c>
      <c r="G108" s="60">
        <f t="shared" si="33"/>
        <v>0</v>
      </c>
      <c r="H108" s="61">
        <f t="shared" si="34"/>
        <v>1012.6157634000001</v>
      </c>
      <c r="I108" s="108">
        <f t="shared" ref="I108:I116" si="77">I107-H107</f>
        <v>10945.904285880059</v>
      </c>
      <c r="J108" s="65">
        <f>IF((I108)+K108&gt;N134,N134-K108,(I108))</f>
        <v>10945.904285880059</v>
      </c>
      <c r="K108" s="63">
        <f t="shared" si="74"/>
        <v>9079.2073656600005</v>
      </c>
      <c r="L108" s="75">
        <f t="shared" si="37"/>
        <v>20025.111651540057</v>
      </c>
      <c r="M108" s="65">
        <f t="shared" si="53"/>
        <v>10398.609071586056</v>
      </c>
      <c r="N108" s="63">
        <f t="shared" si="51"/>
        <v>8625.2469973770003</v>
      </c>
      <c r="O108" s="66">
        <f t="shared" si="52"/>
        <v>19023.856068963054</v>
      </c>
      <c r="P108" s="63">
        <f t="shared" si="54"/>
        <v>9851.3138572920525</v>
      </c>
      <c r="Q108" s="63">
        <f t="shared" si="40"/>
        <v>8171.286629094001</v>
      </c>
      <c r="R108" s="67">
        <f t="shared" si="47"/>
        <v>18022.600486386054</v>
      </c>
      <c r="S108" s="65">
        <f t="shared" si="44"/>
        <v>8756.7234287040465</v>
      </c>
      <c r="T108" s="63">
        <f t="shared" si="41"/>
        <v>7263.3658925280006</v>
      </c>
      <c r="U108" s="66">
        <f t="shared" si="45"/>
        <v>16020.089321232048</v>
      </c>
      <c r="V108" s="65">
        <f t="shared" si="42"/>
        <v>7662.1330001160404</v>
      </c>
      <c r="W108" s="63">
        <f t="shared" si="55"/>
        <v>6355.4451559620002</v>
      </c>
      <c r="X108" s="66">
        <f t="shared" si="38"/>
        <v>14017.578156078042</v>
      </c>
      <c r="Y108" s="65">
        <f t="shared" si="48"/>
        <v>6567.5425715280353</v>
      </c>
      <c r="Z108" s="63">
        <f t="shared" si="49"/>
        <v>5447.5244193959998</v>
      </c>
      <c r="AA108" s="66">
        <f t="shared" si="39"/>
        <v>12015.066990924035</v>
      </c>
    </row>
    <row r="109" spans="1:27" ht="12.75" customHeight="1">
      <c r="A109" s="183">
        <v>10</v>
      </c>
      <c r="B109" s="46">
        <v>43160</v>
      </c>
      <c r="C109" s="57">
        <f>'BENEFÍCIOS-SEM JRS E SEM CORREÇ'!C109</f>
        <v>954</v>
      </c>
      <c r="D109" s="96">
        <f>'base(indices)'!G114</f>
        <v>1.0574238899999999</v>
      </c>
      <c r="E109" s="69">
        <f t="shared" si="35"/>
        <v>1008.7823910599999</v>
      </c>
      <c r="F109" s="59">
        <v>0</v>
      </c>
      <c r="G109" s="70">
        <f t="shared" si="33"/>
        <v>0</v>
      </c>
      <c r="H109" s="71">
        <f t="shared" si="34"/>
        <v>1008.7823910599999</v>
      </c>
      <c r="I109" s="109">
        <f t="shared" si="77"/>
        <v>9933.2885224800593</v>
      </c>
      <c r="J109" s="51">
        <f>IF((I109)+K109&gt;N134,N134-K109,(I109))</f>
        <v>9933.2885224800593</v>
      </c>
      <c r="K109" s="49">
        <f t="shared" si="74"/>
        <v>9079.2073656600005</v>
      </c>
      <c r="L109" s="50">
        <f t="shared" si="37"/>
        <v>19012.49588814006</v>
      </c>
      <c r="M109" s="51">
        <f t="shared" si="53"/>
        <v>9436.6240963560558</v>
      </c>
      <c r="N109" s="49">
        <f t="shared" si="51"/>
        <v>8625.2469973770003</v>
      </c>
      <c r="O109" s="52">
        <f t="shared" si="52"/>
        <v>18061.871093733054</v>
      </c>
      <c r="P109" s="73">
        <f t="shared" si="54"/>
        <v>8939.9596702320541</v>
      </c>
      <c r="Q109" s="49">
        <f t="shared" si="40"/>
        <v>8171.286629094001</v>
      </c>
      <c r="R109" s="53">
        <f t="shared" si="47"/>
        <v>17111.246299326056</v>
      </c>
      <c r="S109" s="51">
        <f t="shared" si="44"/>
        <v>7946.630817984048</v>
      </c>
      <c r="T109" s="49">
        <f t="shared" si="41"/>
        <v>7263.3658925280006</v>
      </c>
      <c r="U109" s="52">
        <f t="shared" si="45"/>
        <v>15209.996710512049</v>
      </c>
      <c r="V109" s="51">
        <f t="shared" si="42"/>
        <v>6953.301965736041</v>
      </c>
      <c r="W109" s="49">
        <f t="shared" si="55"/>
        <v>6355.4451559620002</v>
      </c>
      <c r="X109" s="52">
        <f t="shared" si="38"/>
        <v>13308.747121698041</v>
      </c>
      <c r="Y109" s="51">
        <f t="shared" si="48"/>
        <v>5959.9731134880358</v>
      </c>
      <c r="Z109" s="49">
        <f t="shared" si="49"/>
        <v>5447.5244193959998</v>
      </c>
      <c r="AA109" s="52">
        <f t="shared" si="39"/>
        <v>11407.497532884036</v>
      </c>
    </row>
    <row r="110" spans="1:27" ht="12.75" customHeight="1">
      <c r="A110" s="183">
        <v>9</v>
      </c>
      <c r="B110" s="56">
        <v>43191</v>
      </c>
      <c r="C110" s="57">
        <f>'BENEFÍCIOS-SEM JRS E SEM CORREÇ'!C110</f>
        <v>954</v>
      </c>
      <c r="D110" s="96">
        <f>'base(indices)'!G115</f>
        <v>1.05636752</v>
      </c>
      <c r="E110" s="58">
        <f t="shared" si="35"/>
        <v>1007.77461408</v>
      </c>
      <c r="F110" s="59">
        <v>0</v>
      </c>
      <c r="G110" s="60">
        <f t="shared" si="33"/>
        <v>0</v>
      </c>
      <c r="H110" s="61">
        <f t="shared" si="34"/>
        <v>1007.77461408</v>
      </c>
      <c r="I110" s="108">
        <f t="shared" si="77"/>
        <v>8924.5061314200593</v>
      </c>
      <c r="J110" s="65">
        <f>IF((I110)+K110&gt;N134,N134-K110,(I110))</f>
        <v>8924.5061314200593</v>
      </c>
      <c r="K110" s="63">
        <f t="shared" si="74"/>
        <v>9079.2073656600005</v>
      </c>
      <c r="L110" s="75">
        <f t="shared" si="37"/>
        <v>18003.713497080062</v>
      </c>
      <c r="M110" s="65">
        <f t="shared" si="53"/>
        <v>8478.2808248490564</v>
      </c>
      <c r="N110" s="63">
        <f t="shared" si="51"/>
        <v>8625.2469973770003</v>
      </c>
      <c r="O110" s="66">
        <f t="shared" si="52"/>
        <v>17103.527822226057</v>
      </c>
      <c r="P110" s="63">
        <f t="shared" si="54"/>
        <v>8032.0555182780536</v>
      </c>
      <c r="Q110" s="63">
        <f t="shared" si="40"/>
        <v>8171.286629094001</v>
      </c>
      <c r="R110" s="67">
        <f t="shared" si="47"/>
        <v>16203.342147372055</v>
      </c>
      <c r="S110" s="65">
        <f t="shared" si="44"/>
        <v>7139.6049051360478</v>
      </c>
      <c r="T110" s="63">
        <f t="shared" si="41"/>
        <v>7263.3658925280006</v>
      </c>
      <c r="U110" s="66">
        <f t="shared" si="45"/>
        <v>14402.970797664049</v>
      </c>
      <c r="V110" s="65">
        <f t="shared" si="42"/>
        <v>6247.1542919940412</v>
      </c>
      <c r="W110" s="63">
        <f t="shared" si="55"/>
        <v>6355.4451559620002</v>
      </c>
      <c r="X110" s="66">
        <f t="shared" si="38"/>
        <v>12602.599447956041</v>
      </c>
      <c r="Y110" s="65">
        <f t="shared" si="48"/>
        <v>5354.7036788520354</v>
      </c>
      <c r="Z110" s="63">
        <f t="shared" si="49"/>
        <v>5447.5244193959998</v>
      </c>
      <c r="AA110" s="66">
        <f t="shared" si="39"/>
        <v>10802.228098248035</v>
      </c>
    </row>
    <row r="111" spans="1:27" ht="12.75" customHeight="1">
      <c r="A111" s="183">
        <v>8</v>
      </c>
      <c r="B111" s="46">
        <v>43221</v>
      </c>
      <c r="C111" s="57">
        <f>'BENEFÍCIOS-SEM JRS E SEM CORREÇ'!C111</f>
        <v>954</v>
      </c>
      <c r="D111" s="96">
        <f>'base(indices)'!G116</f>
        <v>1.0541537999999999</v>
      </c>
      <c r="E111" s="69">
        <f t="shared" si="35"/>
        <v>1005.6627252</v>
      </c>
      <c r="F111" s="59">
        <v>0</v>
      </c>
      <c r="G111" s="70">
        <f t="shared" si="33"/>
        <v>0</v>
      </c>
      <c r="H111" s="71">
        <f t="shared" si="34"/>
        <v>1005.6627252</v>
      </c>
      <c r="I111" s="109">
        <f t="shared" si="77"/>
        <v>7916.7315173400593</v>
      </c>
      <c r="J111" s="51">
        <f>IF((I111)+K111&gt;N134,N134-K111,(I111))</f>
        <v>7916.7315173400593</v>
      </c>
      <c r="K111" s="49">
        <f t="shared" si="74"/>
        <v>9079.2073656600005</v>
      </c>
      <c r="L111" s="50">
        <f t="shared" si="37"/>
        <v>16995.938883000061</v>
      </c>
      <c r="M111" s="51">
        <f t="shared" si="53"/>
        <v>7520.894941473056</v>
      </c>
      <c r="N111" s="49">
        <f t="shared" si="51"/>
        <v>8625.2469973770003</v>
      </c>
      <c r="O111" s="52">
        <f t="shared" si="52"/>
        <v>16146.141938850056</v>
      </c>
      <c r="P111" s="73">
        <f t="shared" si="54"/>
        <v>7125.0583656060535</v>
      </c>
      <c r="Q111" s="49">
        <f t="shared" si="40"/>
        <v>8171.286629094001</v>
      </c>
      <c r="R111" s="53">
        <f t="shared" si="47"/>
        <v>15296.344994700055</v>
      </c>
      <c r="S111" s="51">
        <f t="shared" si="44"/>
        <v>6333.3852138720476</v>
      </c>
      <c r="T111" s="49">
        <f t="shared" si="41"/>
        <v>7263.3658925280006</v>
      </c>
      <c r="U111" s="52">
        <f t="shared" si="45"/>
        <v>13596.751106400048</v>
      </c>
      <c r="V111" s="51">
        <f t="shared" si="42"/>
        <v>5541.7120621380409</v>
      </c>
      <c r="W111" s="49">
        <f t="shared" si="55"/>
        <v>6355.4451559620002</v>
      </c>
      <c r="X111" s="52">
        <f t="shared" si="38"/>
        <v>11897.157218100041</v>
      </c>
      <c r="Y111" s="51">
        <f t="shared" si="48"/>
        <v>4750.0389104040351</v>
      </c>
      <c r="Z111" s="49">
        <f t="shared" si="49"/>
        <v>5447.5244193959998</v>
      </c>
      <c r="AA111" s="52">
        <f t="shared" si="39"/>
        <v>10197.563329800036</v>
      </c>
    </row>
    <row r="112" spans="1:27" ht="12.75" customHeight="1">
      <c r="A112" s="183">
        <v>7</v>
      </c>
      <c r="B112" s="56">
        <v>43252</v>
      </c>
      <c r="C112" s="57">
        <f>'BENEFÍCIOS-SEM JRS E SEM CORREÇ'!C112</f>
        <v>954</v>
      </c>
      <c r="D112" s="96">
        <f>'base(indices)'!G117</f>
        <v>1.05268005</v>
      </c>
      <c r="E112" s="58">
        <f t="shared" si="35"/>
        <v>1004.2567677</v>
      </c>
      <c r="F112" s="59">
        <v>0</v>
      </c>
      <c r="G112" s="60">
        <f t="shared" si="33"/>
        <v>0</v>
      </c>
      <c r="H112" s="61">
        <f t="shared" si="34"/>
        <v>1004.2567677</v>
      </c>
      <c r="I112" s="108">
        <f t="shared" si="77"/>
        <v>6911.0687921400595</v>
      </c>
      <c r="J112" s="65">
        <f>IF((I112)+K112&gt;N134,N134-K112,(I112))</f>
        <v>6911.0687921400595</v>
      </c>
      <c r="K112" s="63">
        <f t="shared" si="74"/>
        <v>9079.2073656600005</v>
      </c>
      <c r="L112" s="75">
        <f t="shared" si="37"/>
        <v>15990.276157800061</v>
      </c>
      <c r="M112" s="65">
        <f t="shared" si="53"/>
        <v>6565.5153525330561</v>
      </c>
      <c r="N112" s="63">
        <f t="shared" si="51"/>
        <v>8625.2469973770003</v>
      </c>
      <c r="O112" s="66">
        <f t="shared" si="52"/>
        <v>15190.762349910055</v>
      </c>
      <c r="P112" s="63">
        <f t="shared" si="54"/>
        <v>6219.9619129260536</v>
      </c>
      <c r="Q112" s="63">
        <f t="shared" si="40"/>
        <v>8171.286629094001</v>
      </c>
      <c r="R112" s="67">
        <f t="shared" si="47"/>
        <v>14391.248542020054</v>
      </c>
      <c r="S112" s="65">
        <f t="shared" si="44"/>
        <v>5528.8550337120478</v>
      </c>
      <c r="T112" s="63">
        <f t="shared" si="41"/>
        <v>7263.3658925280006</v>
      </c>
      <c r="U112" s="66">
        <f t="shared" si="45"/>
        <v>12792.220926240048</v>
      </c>
      <c r="V112" s="65">
        <f t="shared" si="42"/>
        <v>4837.748154498041</v>
      </c>
      <c r="W112" s="63">
        <f t="shared" si="55"/>
        <v>6355.4451559620002</v>
      </c>
      <c r="X112" s="66">
        <f t="shared" si="38"/>
        <v>11193.193310460041</v>
      </c>
      <c r="Y112" s="65">
        <f t="shared" si="48"/>
        <v>4146.6412752840351</v>
      </c>
      <c r="Z112" s="63">
        <f t="shared" si="49"/>
        <v>5447.5244193959998</v>
      </c>
      <c r="AA112" s="66">
        <f t="shared" si="39"/>
        <v>9594.1656946800358</v>
      </c>
    </row>
    <row r="113" spans="1:35" ht="12.75" customHeight="1">
      <c r="A113" s="183">
        <v>6</v>
      </c>
      <c r="B113" s="46">
        <v>43282</v>
      </c>
      <c r="C113" s="57">
        <f>'BENEFÍCIOS-SEM JRS E SEM CORREÇ'!C113</f>
        <v>954</v>
      </c>
      <c r="D113" s="96">
        <f>'base(indices)'!G118</f>
        <v>1.04112358</v>
      </c>
      <c r="E113" s="69">
        <f t="shared" si="35"/>
        <v>993.23189532000004</v>
      </c>
      <c r="F113" s="59">
        <v>0</v>
      </c>
      <c r="G113" s="70">
        <f t="shared" si="33"/>
        <v>0</v>
      </c>
      <c r="H113" s="71">
        <f t="shared" si="34"/>
        <v>993.23189532000004</v>
      </c>
      <c r="I113" s="109">
        <f t="shared" si="77"/>
        <v>5906.8120244400598</v>
      </c>
      <c r="J113" s="51">
        <f>IF((I113)+K113&gt;N134,N134-K113,(I113))</f>
        <v>5906.8120244400598</v>
      </c>
      <c r="K113" s="49">
        <f t="shared" si="74"/>
        <v>9079.2073656600005</v>
      </c>
      <c r="L113" s="50">
        <f t="shared" si="37"/>
        <v>14986.01939010006</v>
      </c>
      <c r="M113" s="51">
        <f t="shared" si="53"/>
        <v>5611.4714232180568</v>
      </c>
      <c r="N113" s="49">
        <f t="shared" si="51"/>
        <v>8625.2469973770003</v>
      </c>
      <c r="O113" s="52">
        <f t="shared" si="52"/>
        <v>14236.718420595058</v>
      </c>
      <c r="P113" s="73">
        <f t="shared" si="54"/>
        <v>5316.1308219960538</v>
      </c>
      <c r="Q113" s="49">
        <f t="shared" si="40"/>
        <v>8171.286629094001</v>
      </c>
      <c r="R113" s="53">
        <f t="shared" si="47"/>
        <v>13487.417451090056</v>
      </c>
      <c r="S113" s="51">
        <f t="shared" si="44"/>
        <v>4725.4496195520478</v>
      </c>
      <c r="T113" s="49">
        <f t="shared" si="41"/>
        <v>7263.3658925280006</v>
      </c>
      <c r="U113" s="52">
        <f t="shared" si="45"/>
        <v>11988.815512080047</v>
      </c>
      <c r="V113" s="51">
        <f t="shared" si="42"/>
        <v>4134.7684171080418</v>
      </c>
      <c r="W113" s="49">
        <f t="shared" si="55"/>
        <v>6355.4451559620002</v>
      </c>
      <c r="X113" s="52">
        <f t="shared" si="38"/>
        <v>10490.213573070043</v>
      </c>
      <c r="Y113" s="51">
        <f t="shared" si="48"/>
        <v>3544.0872146640359</v>
      </c>
      <c r="Z113" s="49">
        <f t="shared" si="49"/>
        <v>5447.5244193959998</v>
      </c>
      <c r="AA113" s="52">
        <f t="shared" si="39"/>
        <v>8991.6116340600347</v>
      </c>
    </row>
    <row r="114" spans="1:35" ht="12.75" customHeight="1">
      <c r="A114" s="183">
        <v>5</v>
      </c>
      <c r="B114" s="56">
        <v>43313</v>
      </c>
      <c r="C114" s="57">
        <f>'BENEFÍCIOS-SEM JRS E SEM CORREÇ'!C114</f>
        <v>954</v>
      </c>
      <c r="D114" s="96">
        <f>'base(indices)'!G119</f>
        <v>1.0345027600000001</v>
      </c>
      <c r="E114" s="58">
        <f t="shared" si="35"/>
        <v>986.9156330400001</v>
      </c>
      <c r="F114" s="59">
        <v>0</v>
      </c>
      <c r="G114" s="60">
        <f t="shared" si="33"/>
        <v>0</v>
      </c>
      <c r="H114" s="61">
        <f t="shared" si="34"/>
        <v>986.9156330400001</v>
      </c>
      <c r="I114" s="108">
        <f t="shared" si="77"/>
        <v>4913.5801291200596</v>
      </c>
      <c r="J114" s="65">
        <f>IF((I114)+K114&gt;N134,N134-K114,(I114))</f>
        <v>4913.5801291200596</v>
      </c>
      <c r="K114" s="63">
        <f t="shared" si="74"/>
        <v>9079.2073656600005</v>
      </c>
      <c r="L114" s="75">
        <f t="shared" si="37"/>
        <v>13992.787494780059</v>
      </c>
      <c r="M114" s="65">
        <f t="shared" si="53"/>
        <v>4667.9011226640569</v>
      </c>
      <c r="N114" s="63">
        <f t="shared" si="51"/>
        <v>8625.2469973770003</v>
      </c>
      <c r="O114" s="66">
        <f t="shared" si="52"/>
        <v>13293.148120041056</v>
      </c>
      <c r="P114" s="63">
        <f t="shared" si="54"/>
        <v>4422.2221162080541</v>
      </c>
      <c r="Q114" s="63">
        <f t="shared" si="40"/>
        <v>8171.286629094001</v>
      </c>
      <c r="R114" s="67">
        <f t="shared" si="47"/>
        <v>12593.508745302055</v>
      </c>
      <c r="S114" s="65">
        <f t="shared" si="44"/>
        <v>3930.8641032960477</v>
      </c>
      <c r="T114" s="63">
        <f t="shared" si="41"/>
        <v>7263.3658925280006</v>
      </c>
      <c r="U114" s="66">
        <f t="shared" si="45"/>
        <v>11194.229995824047</v>
      </c>
      <c r="V114" s="65">
        <f t="shared" si="42"/>
        <v>3439.5060903840417</v>
      </c>
      <c r="W114" s="63">
        <f t="shared" si="55"/>
        <v>6355.4451559620002</v>
      </c>
      <c r="X114" s="66">
        <f t="shared" si="38"/>
        <v>9794.9512463460414</v>
      </c>
      <c r="Y114" s="65">
        <f t="shared" si="48"/>
        <v>2948.1480774720358</v>
      </c>
      <c r="Z114" s="63">
        <f t="shared" si="49"/>
        <v>5447.5244193959998</v>
      </c>
      <c r="AA114" s="66">
        <f t="shared" si="39"/>
        <v>8395.6724968680355</v>
      </c>
    </row>
    <row r="115" spans="1:35" ht="12.75" customHeight="1">
      <c r="A115" s="183">
        <v>4</v>
      </c>
      <c r="B115" s="46">
        <v>43344</v>
      </c>
      <c r="C115" s="57">
        <f>'BENEFÍCIOS-SEM JRS E SEM CORREÇ'!C115</f>
        <v>954</v>
      </c>
      <c r="D115" s="96">
        <f>'base(indices)'!G120</f>
        <v>1.03315965</v>
      </c>
      <c r="E115" s="69">
        <f t="shared" si="35"/>
        <v>985.6343061</v>
      </c>
      <c r="F115" s="59">
        <v>0</v>
      </c>
      <c r="G115" s="70">
        <f t="shared" si="33"/>
        <v>0</v>
      </c>
      <c r="H115" s="71">
        <f t="shared" si="34"/>
        <v>985.6343061</v>
      </c>
      <c r="I115" s="109">
        <f t="shared" si="77"/>
        <v>3926.6644960800595</v>
      </c>
      <c r="J115" s="51">
        <f>IF((I115)+K115&gt;N134,N134-K115,(I115))</f>
        <v>3926.6644960800595</v>
      </c>
      <c r="K115" s="49">
        <f t="shared" si="74"/>
        <v>9079.2073656600005</v>
      </c>
      <c r="L115" s="50">
        <f t="shared" si="37"/>
        <v>13005.871861740059</v>
      </c>
      <c r="M115" s="51">
        <f t="shared" si="53"/>
        <v>3730.3312712760562</v>
      </c>
      <c r="N115" s="49">
        <f t="shared" si="51"/>
        <v>8625.2469973770003</v>
      </c>
      <c r="O115" s="52">
        <f t="shared" si="52"/>
        <v>12355.578268653057</v>
      </c>
      <c r="P115" s="73">
        <f t="shared" si="54"/>
        <v>3533.9980464720538</v>
      </c>
      <c r="Q115" s="49">
        <f t="shared" si="40"/>
        <v>8171.286629094001</v>
      </c>
      <c r="R115" s="53">
        <f t="shared" si="47"/>
        <v>11705.284675566054</v>
      </c>
      <c r="S115" s="51">
        <f t="shared" si="44"/>
        <v>3141.3315968640477</v>
      </c>
      <c r="T115" s="49">
        <f t="shared" si="41"/>
        <v>7263.3658925280006</v>
      </c>
      <c r="U115" s="52">
        <f t="shared" si="45"/>
        <v>10404.697489392049</v>
      </c>
      <c r="V115" s="51">
        <f t="shared" si="42"/>
        <v>2748.6651472560416</v>
      </c>
      <c r="W115" s="49">
        <f t="shared" si="55"/>
        <v>6355.4451559620002</v>
      </c>
      <c r="X115" s="52">
        <f t="shared" si="38"/>
        <v>9104.1103032180417</v>
      </c>
      <c r="Y115" s="51">
        <f t="shared" si="48"/>
        <v>2355.9986976480354</v>
      </c>
      <c r="Z115" s="49">
        <f t="shared" si="49"/>
        <v>5447.5244193959998</v>
      </c>
      <c r="AA115" s="52">
        <f t="shared" si="39"/>
        <v>7803.5231170440347</v>
      </c>
    </row>
    <row r="116" spans="1:35" ht="12.75" customHeight="1">
      <c r="A116" s="183">
        <v>3</v>
      </c>
      <c r="B116" s="56">
        <v>43374</v>
      </c>
      <c r="C116" s="57">
        <f>'BENEFÍCIOS-SEM JRS E SEM CORREÇ'!C116</f>
        <v>954</v>
      </c>
      <c r="D116" s="96">
        <f>'base(indices)'!G121</f>
        <v>1.0322306400000001</v>
      </c>
      <c r="E116" s="58">
        <f t="shared" si="35"/>
        <v>984.74803056000007</v>
      </c>
      <c r="F116" s="59">
        <v>0</v>
      </c>
      <c r="G116" s="60">
        <f t="shared" si="33"/>
        <v>0</v>
      </c>
      <c r="H116" s="61">
        <f t="shared" si="34"/>
        <v>984.74803056000007</v>
      </c>
      <c r="I116" s="108">
        <f t="shared" si="77"/>
        <v>2941.0301899800597</v>
      </c>
      <c r="J116" s="65">
        <f>IF((I116)+K116&gt;N134,N134-K116,(I116))</f>
        <v>2941.0301899800597</v>
      </c>
      <c r="K116" s="63">
        <f t="shared" si="74"/>
        <v>9079.2073656600005</v>
      </c>
      <c r="L116" s="75">
        <f t="shared" si="37"/>
        <v>12020.23755564006</v>
      </c>
      <c r="M116" s="65">
        <f t="shared" si="53"/>
        <v>2793.9786804810565</v>
      </c>
      <c r="N116" s="63">
        <f t="shared" si="51"/>
        <v>8625.2469973770003</v>
      </c>
      <c r="O116" s="66">
        <f t="shared" si="52"/>
        <v>11419.225677858056</v>
      </c>
      <c r="P116" s="63">
        <f t="shared" si="54"/>
        <v>2646.9271709820537</v>
      </c>
      <c r="Q116" s="63">
        <f t="shared" si="40"/>
        <v>8171.286629094001</v>
      </c>
      <c r="R116" s="67">
        <f t="shared" si="47"/>
        <v>10818.213800076055</v>
      </c>
      <c r="S116" s="65">
        <f t="shared" si="44"/>
        <v>2352.8241519840481</v>
      </c>
      <c r="T116" s="63">
        <f t="shared" si="41"/>
        <v>7263.3658925280006</v>
      </c>
      <c r="U116" s="66">
        <f t="shared" si="45"/>
        <v>9616.1900445120482</v>
      </c>
      <c r="V116" s="65">
        <f t="shared" si="42"/>
        <v>2058.7211329860415</v>
      </c>
      <c r="W116" s="63">
        <f t="shared" si="55"/>
        <v>6355.4451559620002</v>
      </c>
      <c r="X116" s="66">
        <f t="shared" si="38"/>
        <v>8414.1662889480413</v>
      </c>
      <c r="Y116" s="65">
        <f t="shared" si="48"/>
        <v>1764.6181139880357</v>
      </c>
      <c r="Z116" s="63">
        <f t="shared" si="49"/>
        <v>5447.5244193959998</v>
      </c>
      <c r="AA116" s="66">
        <f t="shared" si="39"/>
        <v>7212.1425333840352</v>
      </c>
    </row>
    <row r="117" spans="1:35" ht="12.75" customHeight="1">
      <c r="A117" s="183">
        <v>2</v>
      </c>
      <c r="B117" s="46">
        <v>43405</v>
      </c>
      <c r="C117" s="57">
        <f>'BENEFÍCIOS-SEM JRS E SEM CORREÇ'!C117</f>
        <v>954</v>
      </c>
      <c r="D117" s="96">
        <f>'base(indices)'!G122</f>
        <v>1.02627823</v>
      </c>
      <c r="E117" s="69">
        <f>C117*D117</f>
        <v>979.06943142</v>
      </c>
      <c r="F117" s="59">
        <v>0</v>
      </c>
      <c r="G117" s="70">
        <f>E117*F117</f>
        <v>0</v>
      </c>
      <c r="H117" s="71">
        <f>E117+G117</f>
        <v>979.06943142</v>
      </c>
      <c r="I117" s="109">
        <f>I116-H116</f>
        <v>1956.2821594200595</v>
      </c>
      <c r="J117" s="51">
        <f>IF((I117)+K117&gt;N134,N134-K117,(I117))</f>
        <v>1956.2821594200595</v>
      </c>
      <c r="K117" s="49">
        <f t="shared" si="74"/>
        <v>9079.2073656600005</v>
      </c>
      <c r="L117" s="50">
        <f>J117+K117</f>
        <v>11035.48952508006</v>
      </c>
      <c r="M117" s="51">
        <f>J117*M$9</f>
        <v>1858.4680514490565</v>
      </c>
      <c r="N117" s="49">
        <f>K117*M$9</f>
        <v>8625.2469973770003</v>
      </c>
      <c r="O117" s="52">
        <f>M117+N117</f>
        <v>10483.715048826056</v>
      </c>
      <c r="P117" s="73">
        <f>J117*$P$9</f>
        <v>1760.6539434780536</v>
      </c>
      <c r="Q117" s="49">
        <f>K117*P$9</f>
        <v>8171.286629094001</v>
      </c>
      <c r="R117" s="53">
        <f>P117+Q117</f>
        <v>9931.9405725720553</v>
      </c>
      <c r="S117" s="51">
        <f>J117*S$9</f>
        <v>1565.0257275360477</v>
      </c>
      <c r="T117" s="49">
        <f>K117*S$9</f>
        <v>7263.3658925280006</v>
      </c>
      <c r="U117" s="52">
        <f>S117+T117</f>
        <v>8828.3916200640488</v>
      </c>
      <c r="V117" s="51">
        <f>J117*V$9</f>
        <v>1369.3975115940416</v>
      </c>
      <c r="W117" s="49">
        <f t="shared" si="55"/>
        <v>6355.4451559620002</v>
      </c>
      <c r="X117" s="52">
        <f>V117+W117</f>
        <v>7724.8426675560422</v>
      </c>
      <c r="Y117" s="51">
        <f t="shared" si="48"/>
        <v>1173.7692956520357</v>
      </c>
      <c r="Z117" s="49">
        <f t="shared" si="49"/>
        <v>5447.5244193959998</v>
      </c>
      <c r="AA117" s="52">
        <f t="shared" si="39"/>
        <v>6621.2937150480357</v>
      </c>
    </row>
    <row r="118" spans="1:35" ht="12.75" customHeight="1" thickBot="1">
      <c r="A118" s="198">
        <v>1</v>
      </c>
      <c r="B118" s="188">
        <v>43435</v>
      </c>
      <c r="C118" s="189">
        <f>C117</f>
        <v>954</v>
      </c>
      <c r="D118" s="199">
        <f>'base(indices)'!G123</f>
        <v>1.024332</v>
      </c>
      <c r="E118" s="200">
        <f>C118*D118</f>
        <v>977.21272799999997</v>
      </c>
      <c r="F118" s="192">
        <v>0</v>
      </c>
      <c r="G118" s="191">
        <f>E118*F118</f>
        <v>0</v>
      </c>
      <c r="H118" s="201">
        <f>E118+G118</f>
        <v>977.21272799999997</v>
      </c>
      <c r="I118" s="133">
        <f>I117-H117</f>
        <v>977.21272800005954</v>
      </c>
      <c r="J118" s="206">
        <f>IF((I118)+K118&gt;N134,N134-K118,(I118))</f>
        <v>977.21272800005954</v>
      </c>
      <c r="K118" s="94">
        <f t="shared" si="74"/>
        <v>9079.2073656600005</v>
      </c>
      <c r="L118" s="207">
        <f>J118+K118</f>
        <v>10056.420093660061</v>
      </c>
      <c r="M118" s="206">
        <f>J118*M$9</f>
        <v>928.3520916000565</v>
      </c>
      <c r="N118" s="94">
        <f>K118*M$9</f>
        <v>8625.2469973770003</v>
      </c>
      <c r="O118" s="195">
        <f>M118+N118</f>
        <v>9553.5990889770565</v>
      </c>
      <c r="P118" s="94">
        <f>J118*$P$9</f>
        <v>879.49145520005357</v>
      </c>
      <c r="Q118" s="94">
        <f>K118*P$9</f>
        <v>8171.286629094001</v>
      </c>
      <c r="R118" s="126">
        <f>P118+Q118</f>
        <v>9050.7780842940538</v>
      </c>
      <c r="S118" s="206">
        <f>J118*S$9</f>
        <v>781.7701824000477</v>
      </c>
      <c r="T118" s="94">
        <f>K118*S$9</f>
        <v>7263.3658925280006</v>
      </c>
      <c r="U118" s="195">
        <f>S118+T118</f>
        <v>8045.1360749280484</v>
      </c>
      <c r="V118" s="206">
        <f>J118*V$9</f>
        <v>684.04890960004161</v>
      </c>
      <c r="W118" s="94">
        <f t="shared" si="55"/>
        <v>6355.4451559620002</v>
      </c>
      <c r="X118" s="195">
        <f>V118+W118</f>
        <v>7039.4940655620421</v>
      </c>
      <c r="Y118" s="206">
        <f t="shared" si="48"/>
        <v>586.32763680003575</v>
      </c>
      <c r="Z118" s="94">
        <f t="shared" si="49"/>
        <v>5447.5244193959998</v>
      </c>
      <c r="AA118" s="195">
        <f t="shared" si="39"/>
        <v>6033.8520561960358</v>
      </c>
    </row>
    <row r="119" spans="1:35" ht="12" customHeight="1" thickBot="1">
      <c r="A119" s="119"/>
      <c r="B119" s="184" t="s">
        <v>58</v>
      </c>
      <c r="C119" s="39"/>
      <c r="D119" s="39"/>
      <c r="E119" s="40"/>
      <c r="F119" s="292">
        <f>'BENEFÍCIOS-SEM JRS E SEM CORREÇ'!F119:G119</f>
        <v>43739</v>
      </c>
      <c r="G119" s="292"/>
      <c r="H119" s="249">
        <f>SUM(H11:H118)</f>
        <v>94545.14859252001</v>
      </c>
      <c r="I119" s="249"/>
      <c r="J119" s="100"/>
      <c r="K119" s="100"/>
      <c r="L119" s="26"/>
      <c r="M119" s="101"/>
      <c r="N119" s="26"/>
      <c r="O119" s="101"/>
      <c r="P119" s="26"/>
    </row>
    <row r="120" spans="1:35" ht="12.75" customHeight="1">
      <c r="A120" s="121">
        <v>1</v>
      </c>
      <c r="B120" s="46">
        <v>43466</v>
      </c>
      <c r="C120" s="57">
        <f>'LOAS-SEM JRS E SEM CORREÇÃO'!C120</f>
        <v>998</v>
      </c>
      <c r="D120" s="157">
        <f>'base(indices)'!G124</f>
        <v>1.02597356</v>
      </c>
      <c r="E120" s="156">
        <f t="shared" ref="E120:E126" si="78">C120*D120</f>
        <v>1023.92161288</v>
      </c>
      <c r="F120" s="88">
        <v>0</v>
      </c>
      <c r="G120" s="87">
        <f t="shared" ref="G120:G126" si="79">E120*F120</f>
        <v>0</v>
      </c>
      <c r="H120" s="89">
        <f t="shared" ref="H120:H126" si="80">E120+G120</f>
        <v>1023.92161288</v>
      </c>
      <c r="I120" s="110">
        <f>H134</f>
        <v>9079.2073656600005</v>
      </c>
      <c r="J120" s="136">
        <v>0</v>
      </c>
      <c r="K120" s="102">
        <f t="shared" ref="K120:K130" si="81">I120</f>
        <v>9079.2073656600005</v>
      </c>
      <c r="L120" s="103">
        <f t="shared" ref="L120:L130" si="82">J120+K120</f>
        <v>9079.2073656600005</v>
      </c>
      <c r="M120" s="54">
        <f>$J120*M$9</f>
        <v>0</v>
      </c>
      <c r="N120" s="129">
        <f>$K120*M$9</f>
        <v>8625.2469973770003</v>
      </c>
      <c r="O120" s="55">
        <f>M120+N120</f>
        <v>8625.2469973770003</v>
      </c>
      <c r="P120" s="54">
        <f>$J120*P$9</f>
        <v>0</v>
      </c>
      <c r="Q120" s="129">
        <f>$K120*P$9</f>
        <v>8171.286629094001</v>
      </c>
      <c r="R120" s="55">
        <f>P120+Q120</f>
        <v>8171.286629094001</v>
      </c>
      <c r="S120" s="54">
        <f>$J120*S$9</f>
        <v>0</v>
      </c>
      <c r="T120" s="129">
        <f>$K120*S$9</f>
        <v>7263.3658925280006</v>
      </c>
      <c r="U120" s="55">
        <f>S120+T120</f>
        <v>7263.3658925280006</v>
      </c>
      <c r="V120" s="54">
        <f>$J120*V$9</f>
        <v>0</v>
      </c>
      <c r="W120" s="129">
        <f>$K120*V$9</f>
        <v>6355.4451559620002</v>
      </c>
      <c r="X120" s="55">
        <f>V120+W120</f>
        <v>6355.4451559620002</v>
      </c>
      <c r="Y120" s="54">
        <f>$J120*Y$9</f>
        <v>0</v>
      </c>
      <c r="Z120" s="129">
        <f>$K120*Y$9</f>
        <v>5447.5244193959998</v>
      </c>
      <c r="AA120" s="55">
        <f>Y120+Z120</f>
        <v>5447.5244193959998</v>
      </c>
      <c r="AB120" s="18"/>
      <c r="AC120" s="18"/>
      <c r="AD120" s="18"/>
      <c r="AE120" s="18"/>
      <c r="AF120" s="18"/>
      <c r="AG120" s="19"/>
      <c r="AH120" s="18"/>
      <c r="AI120" s="18"/>
    </row>
    <row r="121" spans="1:35" s="30" customFormat="1" ht="12.75" customHeight="1">
      <c r="A121" s="122">
        <v>2</v>
      </c>
      <c r="B121" s="56">
        <v>43497</v>
      </c>
      <c r="C121" s="57">
        <f>'LOAS-SEM JRS E SEM CORREÇÃO'!C121</f>
        <v>998</v>
      </c>
      <c r="D121" s="98">
        <f>'base(indices)'!G125</f>
        <v>1.02290484</v>
      </c>
      <c r="E121" s="70">
        <f t="shared" si="78"/>
        <v>1020.85903032</v>
      </c>
      <c r="F121" s="59">
        <v>0</v>
      </c>
      <c r="G121" s="60">
        <f t="shared" si="79"/>
        <v>0</v>
      </c>
      <c r="H121" s="61">
        <f>E121+G121</f>
        <v>1020.85903032</v>
      </c>
      <c r="I121" s="108">
        <f t="shared" ref="I121:I131" si="83">I120-H120</f>
        <v>8055.2857527800006</v>
      </c>
      <c r="J121" s="63">
        <v>0</v>
      </c>
      <c r="K121" s="104">
        <f t="shared" si="81"/>
        <v>8055.2857527800006</v>
      </c>
      <c r="L121" s="105">
        <f t="shared" si="82"/>
        <v>8055.2857527800006</v>
      </c>
      <c r="M121" s="65">
        <f t="shared" ref="M121:M131" si="84">$J121*M$9</f>
        <v>0</v>
      </c>
      <c r="N121" s="104">
        <f t="shared" ref="N121:N126" si="85">$K121*M$9</f>
        <v>7652.5214651410006</v>
      </c>
      <c r="O121" s="66">
        <f t="shared" ref="O121:O126" si="86">M121+N121</f>
        <v>7652.5214651410006</v>
      </c>
      <c r="P121" s="65">
        <f t="shared" ref="P121:P131" si="87">$J121*P$9</f>
        <v>0</v>
      </c>
      <c r="Q121" s="104">
        <f t="shared" ref="Q121:Q126" si="88">$K121*P$9</f>
        <v>7249.7571775020006</v>
      </c>
      <c r="R121" s="66">
        <f t="shared" ref="R121:R126" si="89">P121+Q121</f>
        <v>7249.7571775020006</v>
      </c>
      <c r="S121" s="65">
        <f t="shared" ref="S121:S131" si="90">$J121*S$9</f>
        <v>0</v>
      </c>
      <c r="T121" s="104">
        <f t="shared" ref="T121:T126" si="91">$K121*S$9</f>
        <v>6444.2286022240005</v>
      </c>
      <c r="U121" s="66">
        <f t="shared" ref="U121:U126" si="92">S121+T121</f>
        <v>6444.2286022240005</v>
      </c>
      <c r="V121" s="65">
        <f t="shared" ref="V121:V131" si="93">$J121*V$9</f>
        <v>0</v>
      </c>
      <c r="W121" s="104">
        <f t="shared" ref="W121:W126" si="94">$K121*V$9</f>
        <v>5638.7000269460004</v>
      </c>
      <c r="X121" s="66">
        <f t="shared" ref="X121:X126" si="95">V121+W121</f>
        <v>5638.7000269460004</v>
      </c>
      <c r="Y121" s="65">
        <f t="shared" ref="Y121:Y131" si="96">$J121*Y$9</f>
        <v>0</v>
      </c>
      <c r="Z121" s="104">
        <f t="shared" ref="Z121:Z130" si="97">$K121*Y$9</f>
        <v>4833.1714516680004</v>
      </c>
      <c r="AA121" s="66">
        <f t="shared" ref="AA121:AA130" si="98">Y121+Z121</f>
        <v>4833.1714516680004</v>
      </c>
      <c r="AB121" s="36"/>
      <c r="AC121" s="36"/>
      <c r="AD121" s="36"/>
      <c r="AE121" s="36"/>
      <c r="AF121" s="36"/>
      <c r="AG121" s="37"/>
      <c r="AH121" s="36"/>
      <c r="AI121" s="36"/>
    </row>
    <row r="122" spans="1:35" ht="12.75" customHeight="1">
      <c r="A122" s="121">
        <v>3</v>
      </c>
      <c r="B122" s="46">
        <v>43525</v>
      </c>
      <c r="C122" s="68">
        <f>'BENEFÍCIOS-SEM JRS E SEM CORREÇ'!C122</f>
        <v>998</v>
      </c>
      <c r="D122" s="98">
        <f>'base(indices)'!G126</f>
        <v>1.0194387499999999</v>
      </c>
      <c r="E122" s="70">
        <f t="shared" si="78"/>
        <v>1017.3998724999999</v>
      </c>
      <c r="F122" s="59">
        <v>0</v>
      </c>
      <c r="G122" s="70">
        <f t="shared" si="79"/>
        <v>0</v>
      </c>
      <c r="H122" s="71">
        <f t="shared" si="80"/>
        <v>1017.3998724999999</v>
      </c>
      <c r="I122" s="109">
        <f t="shared" si="83"/>
        <v>7034.4267224600007</v>
      </c>
      <c r="J122" s="73">
        <v>0</v>
      </c>
      <c r="K122" s="106">
        <f t="shared" si="81"/>
        <v>7034.4267224600007</v>
      </c>
      <c r="L122" s="107">
        <f t="shared" si="82"/>
        <v>7034.4267224600007</v>
      </c>
      <c r="M122" s="51">
        <f t="shared" si="84"/>
        <v>0</v>
      </c>
      <c r="N122" s="128">
        <f t="shared" si="85"/>
        <v>6682.7053863370002</v>
      </c>
      <c r="O122" s="52">
        <f t="shared" si="86"/>
        <v>6682.7053863370002</v>
      </c>
      <c r="P122" s="51">
        <f t="shared" si="87"/>
        <v>0</v>
      </c>
      <c r="Q122" s="128">
        <f t="shared" si="88"/>
        <v>6330.9840502140005</v>
      </c>
      <c r="R122" s="52">
        <f t="shared" si="89"/>
        <v>6330.9840502140005</v>
      </c>
      <c r="S122" s="51">
        <f t="shared" si="90"/>
        <v>0</v>
      </c>
      <c r="T122" s="128">
        <f t="shared" si="91"/>
        <v>5627.5413779680011</v>
      </c>
      <c r="U122" s="52">
        <f t="shared" si="92"/>
        <v>5627.5413779680011</v>
      </c>
      <c r="V122" s="51">
        <f t="shared" si="93"/>
        <v>0</v>
      </c>
      <c r="W122" s="128">
        <f t="shared" si="94"/>
        <v>4924.098705722</v>
      </c>
      <c r="X122" s="52">
        <f t="shared" si="95"/>
        <v>4924.098705722</v>
      </c>
      <c r="Y122" s="51">
        <f t="shared" si="96"/>
        <v>0</v>
      </c>
      <c r="Z122" s="128">
        <f t="shared" si="97"/>
        <v>4220.6560334760006</v>
      </c>
      <c r="AA122" s="52">
        <f t="shared" si="98"/>
        <v>4220.6560334760006</v>
      </c>
      <c r="AB122" s="18"/>
      <c r="AC122" s="18"/>
      <c r="AD122" s="18"/>
      <c r="AE122" s="18"/>
      <c r="AF122" s="18"/>
      <c r="AG122" s="19"/>
      <c r="AH122" s="18"/>
      <c r="AI122" s="18"/>
    </row>
    <row r="123" spans="1:35" s="30" customFormat="1" ht="12.75" customHeight="1">
      <c r="A123" s="122">
        <v>4</v>
      </c>
      <c r="B123" s="56">
        <v>43556</v>
      </c>
      <c r="C123" s="68">
        <f>'BENEFÍCIOS-SEM JRS E SEM CORREÇ'!C123</f>
        <v>998</v>
      </c>
      <c r="D123" s="98">
        <f>'base(indices)'!G127</f>
        <v>1.01396335</v>
      </c>
      <c r="E123" s="70">
        <f t="shared" si="78"/>
        <v>1011.9354233</v>
      </c>
      <c r="F123" s="59">
        <v>0</v>
      </c>
      <c r="G123" s="60">
        <f t="shared" si="79"/>
        <v>0</v>
      </c>
      <c r="H123" s="61">
        <f t="shared" si="80"/>
        <v>1011.9354233</v>
      </c>
      <c r="I123" s="108">
        <f t="shared" si="83"/>
        <v>6017.0268499600006</v>
      </c>
      <c r="J123" s="63">
        <v>0</v>
      </c>
      <c r="K123" s="104">
        <f t="shared" si="81"/>
        <v>6017.0268499600006</v>
      </c>
      <c r="L123" s="105">
        <f t="shared" si="82"/>
        <v>6017.0268499600006</v>
      </c>
      <c r="M123" s="65">
        <f t="shared" si="84"/>
        <v>0</v>
      </c>
      <c r="N123" s="104">
        <f t="shared" si="85"/>
        <v>5716.1755074620005</v>
      </c>
      <c r="O123" s="66">
        <f t="shared" si="86"/>
        <v>5716.1755074620005</v>
      </c>
      <c r="P123" s="65">
        <f t="shared" si="87"/>
        <v>0</v>
      </c>
      <c r="Q123" s="104">
        <f t="shared" si="88"/>
        <v>5415.3241649640004</v>
      </c>
      <c r="R123" s="66">
        <f t="shared" si="89"/>
        <v>5415.3241649640004</v>
      </c>
      <c r="S123" s="65">
        <f t="shared" si="90"/>
        <v>0</v>
      </c>
      <c r="T123" s="104">
        <f t="shared" si="91"/>
        <v>4813.621479968001</v>
      </c>
      <c r="U123" s="66">
        <f t="shared" si="92"/>
        <v>4813.621479968001</v>
      </c>
      <c r="V123" s="65">
        <f t="shared" si="93"/>
        <v>0</v>
      </c>
      <c r="W123" s="104">
        <f t="shared" si="94"/>
        <v>4211.9187949719999</v>
      </c>
      <c r="X123" s="66">
        <f t="shared" si="95"/>
        <v>4211.9187949719999</v>
      </c>
      <c r="Y123" s="65">
        <f t="shared" si="96"/>
        <v>0</v>
      </c>
      <c r="Z123" s="104">
        <f t="shared" si="97"/>
        <v>3610.2161099760001</v>
      </c>
      <c r="AA123" s="66">
        <f t="shared" si="98"/>
        <v>3610.2161099760001</v>
      </c>
      <c r="AB123" s="36"/>
      <c r="AC123" s="36"/>
      <c r="AD123" s="36"/>
      <c r="AE123" s="36"/>
      <c r="AF123" s="36"/>
      <c r="AG123" s="37"/>
      <c r="AH123" s="36"/>
      <c r="AI123" s="36"/>
    </row>
    <row r="124" spans="1:35" ht="12.75" customHeight="1">
      <c r="A124" s="122">
        <v>5</v>
      </c>
      <c r="B124" s="46">
        <v>43586</v>
      </c>
      <c r="C124" s="68">
        <f>'BENEFÍCIOS-SEM JRS E SEM CORREÇ'!C124</f>
        <v>998</v>
      </c>
      <c r="D124" s="98">
        <f>'base(indices)'!G128</f>
        <v>1.006715</v>
      </c>
      <c r="E124" s="70">
        <f t="shared" si="78"/>
        <v>1004.7015700000001</v>
      </c>
      <c r="F124" s="59">
        <v>0</v>
      </c>
      <c r="G124" s="70">
        <f t="shared" si="79"/>
        <v>0</v>
      </c>
      <c r="H124" s="71">
        <f t="shared" si="80"/>
        <v>1004.7015700000001</v>
      </c>
      <c r="I124" s="111">
        <f t="shared" si="83"/>
        <v>5005.0914266600003</v>
      </c>
      <c r="J124" s="73">
        <v>0</v>
      </c>
      <c r="K124" s="106">
        <f t="shared" si="81"/>
        <v>5005.0914266600003</v>
      </c>
      <c r="L124" s="107">
        <f t="shared" si="82"/>
        <v>5005.0914266600003</v>
      </c>
      <c r="M124" s="51">
        <f t="shared" si="84"/>
        <v>0</v>
      </c>
      <c r="N124" s="128">
        <f t="shared" si="85"/>
        <v>4754.8368553270002</v>
      </c>
      <c r="O124" s="52">
        <f t="shared" si="86"/>
        <v>4754.8368553270002</v>
      </c>
      <c r="P124" s="51">
        <f t="shared" si="87"/>
        <v>0</v>
      </c>
      <c r="Q124" s="128">
        <f t="shared" si="88"/>
        <v>4504.5822839940001</v>
      </c>
      <c r="R124" s="52">
        <f t="shared" si="89"/>
        <v>4504.5822839940001</v>
      </c>
      <c r="S124" s="51">
        <f t="shared" si="90"/>
        <v>0</v>
      </c>
      <c r="T124" s="128">
        <f t="shared" si="91"/>
        <v>4004.0731413280005</v>
      </c>
      <c r="U124" s="52">
        <f t="shared" si="92"/>
        <v>4004.0731413280005</v>
      </c>
      <c r="V124" s="51">
        <f t="shared" si="93"/>
        <v>0</v>
      </c>
      <c r="W124" s="128">
        <f t="shared" si="94"/>
        <v>3503.5639986619999</v>
      </c>
      <c r="X124" s="52">
        <f t="shared" si="95"/>
        <v>3503.5639986619999</v>
      </c>
      <c r="Y124" s="51">
        <f t="shared" si="96"/>
        <v>0</v>
      </c>
      <c r="Z124" s="128">
        <f t="shared" si="97"/>
        <v>3003.0548559960002</v>
      </c>
      <c r="AA124" s="52">
        <f t="shared" si="98"/>
        <v>3003.0548559960002</v>
      </c>
      <c r="AB124" s="18"/>
      <c r="AC124" s="18"/>
      <c r="AD124" s="18"/>
      <c r="AE124" s="18"/>
      <c r="AF124" s="18"/>
      <c r="AG124" s="19"/>
      <c r="AH124" s="18"/>
      <c r="AI124" s="18"/>
    </row>
    <row r="125" spans="1:35" s="30" customFormat="1" ht="12.75" customHeight="1">
      <c r="A125" s="121">
        <v>6</v>
      </c>
      <c r="B125" s="56">
        <v>43617</v>
      </c>
      <c r="C125" s="68">
        <f>'BENEFÍCIOS-SEM JRS E SEM CORREÇ'!C125</f>
        <v>998</v>
      </c>
      <c r="D125" s="98">
        <f>'base(indices)'!G129</f>
        <v>1.0032037899999999</v>
      </c>
      <c r="E125" s="70">
        <f t="shared" si="78"/>
        <v>1001.1973824199999</v>
      </c>
      <c r="F125" s="59">
        <v>0</v>
      </c>
      <c r="G125" s="60">
        <f t="shared" si="79"/>
        <v>0</v>
      </c>
      <c r="H125" s="61">
        <f t="shared" si="80"/>
        <v>1001.1973824199999</v>
      </c>
      <c r="I125" s="108">
        <f t="shared" si="83"/>
        <v>4000.3898566600001</v>
      </c>
      <c r="J125" s="63">
        <v>0</v>
      </c>
      <c r="K125" s="104">
        <f t="shared" si="81"/>
        <v>4000.3898566600001</v>
      </c>
      <c r="L125" s="105">
        <f t="shared" si="82"/>
        <v>4000.3898566600001</v>
      </c>
      <c r="M125" s="65">
        <f t="shared" si="84"/>
        <v>0</v>
      </c>
      <c r="N125" s="104">
        <f t="shared" si="85"/>
        <v>3800.3703638269999</v>
      </c>
      <c r="O125" s="66">
        <f t="shared" si="86"/>
        <v>3800.3703638269999</v>
      </c>
      <c r="P125" s="65">
        <f t="shared" si="87"/>
        <v>0</v>
      </c>
      <c r="Q125" s="104">
        <f t="shared" si="88"/>
        <v>3600.3508709940002</v>
      </c>
      <c r="R125" s="66">
        <f t="shared" si="89"/>
        <v>3600.3508709940002</v>
      </c>
      <c r="S125" s="65">
        <f t="shared" si="90"/>
        <v>0</v>
      </c>
      <c r="T125" s="104">
        <f t="shared" si="91"/>
        <v>3200.3118853280002</v>
      </c>
      <c r="U125" s="66">
        <f t="shared" si="92"/>
        <v>3200.3118853280002</v>
      </c>
      <c r="V125" s="65">
        <f t="shared" si="93"/>
        <v>0</v>
      </c>
      <c r="W125" s="104">
        <f t="shared" si="94"/>
        <v>2800.2728996619999</v>
      </c>
      <c r="X125" s="66">
        <f t="shared" si="95"/>
        <v>2800.2728996619999</v>
      </c>
      <c r="Y125" s="65">
        <f t="shared" si="96"/>
        <v>0</v>
      </c>
      <c r="Z125" s="104">
        <f t="shared" si="97"/>
        <v>2400.233913996</v>
      </c>
      <c r="AA125" s="66">
        <f t="shared" si="98"/>
        <v>2400.233913996</v>
      </c>
      <c r="AB125" s="36"/>
      <c r="AC125" s="36"/>
      <c r="AD125" s="36"/>
      <c r="AE125" s="36"/>
      <c r="AF125" s="36"/>
      <c r="AG125" s="37"/>
      <c r="AH125" s="36"/>
      <c r="AI125" s="36"/>
    </row>
    <row r="126" spans="1:35" ht="12.75" customHeight="1">
      <c r="A126" s="122">
        <v>7</v>
      </c>
      <c r="B126" s="46">
        <v>43647</v>
      </c>
      <c r="C126" s="68">
        <f>'BENEFÍCIOS-SEM JRS E SEM CORREÇ'!C126</f>
        <v>998</v>
      </c>
      <c r="D126" s="98">
        <f>'base(indices)'!G130</f>
        <v>1.00260222</v>
      </c>
      <c r="E126" s="70">
        <f t="shared" si="78"/>
        <v>1000.59701556</v>
      </c>
      <c r="F126" s="59">
        <v>0</v>
      </c>
      <c r="G126" s="70">
        <f t="shared" si="79"/>
        <v>0</v>
      </c>
      <c r="H126" s="61">
        <f t="shared" si="80"/>
        <v>1000.59701556</v>
      </c>
      <c r="I126" s="109">
        <f t="shared" si="83"/>
        <v>2999.1924742400001</v>
      </c>
      <c r="J126" s="73">
        <v>0</v>
      </c>
      <c r="K126" s="106">
        <f t="shared" si="81"/>
        <v>2999.1924742400001</v>
      </c>
      <c r="L126" s="107">
        <f t="shared" si="82"/>
        <v>2999.1924742400001</v>
      </c>
      <c r="M126" s="51">
        <f t="shared" si="84"/>
        <v>0</v>
      </c>
      <c r="N126" s="128">
        <f t="shared" si="85"/>
        <v>2849.2328505280002</v>
      </c>
      <c r="O126" s="52">
        <f t="shared" si="86"/>
        <v>2849.2328505280002</v>
      </c>
      <c r="P126" s="51">
        <f t="shared" si="87"/>
        <v>0</v>
      </c>
      <c r="Q126" s="128">
        <f t="shared" si="88"/>
        <v>2699.2732268160003</v>
      </c>
      <c r="R126" s="52">
        <f t="shared" si="89"/>
        <v>2699.2732268160003</v>
      </c>
      <c r="S126" s="51">
        <f t="shared" si="90"/>
        <v>0</v>
      </c>
      <c r="T126" s="128">
        <f t="shared" si="91"/>
        <v>2399.3539793920004</v>
      </c>
      <c r="U126" s="52">
        <f t="shared" si="92"/>
        <v>2399.3539793920004</v>
      </c>
      <c r="V126" s="51">
        <f t="shared" si="93"/>
        <v>0</v>
      </c>
      <c r="W126" s="128">
        <f t="shared" si="94"/>
        <v>2099.4347319680001</v>
      </c>
      <c r="X126" s="52">
        <f t="shared" si="95"/>
        <v>2099.4347319680001</v>
      </c>
      <c r="Y126" s="51">
        <f t="shared" si="96"/>
        <v>0</v>
      </c>
      <c r="Z126" s="128">
        <f t="shared" si="97"/>
        <v>1799.5154845439999</v>
      </c>
      <c r="AA126" s="52">
        <f t="shared" si="98"/>
        <v>1799.5154845439999</v>
      </c>
      <c r="AB126" s="18"/>
      <c r="AC126" s="18"/>
      <c r="AD126" s="18"/>
      <c r="AE126" s="18"/>
      <c r="AF126" s="18"/>
      <c r="AG126" s="19"/>
      <c r="AH126" s="18"/>
      <c r="AI126" s="18"/>
    </row>
    <row r="127" spans="1:35" s="30" customFormat="1" ht="12.75" customHeight="1">
      <c r="A127" s="122">
        <v>8</v>
      </c>
      <c r="B127" s="56">
        <v>43678</v>
      </c>
      <c r="C127" s="68">
        <f>'BENEFÍCIOS-SEM JRS E SEM CORREÇ'!C127</f>
        <v>998</v>
      </c>
      <c r="D127" s="98">
        <f>'base(indices)'!G131</f>
        <v>1.0017006900000001</v>
      </c>
      <c r="E127" s="70">
        <f t="shared" ref="E127:E131" si="99">C127*D127</f>
        <v>999.69728862000011</v>
      </c>
      <c r="F127" s="59">
        <v>0</v>
      </c>
      <c r="G127" s="70">
        <f t="shared" ref="G127:G131" si="100">E127*F127</f>
        <v>0</v>
      </c>
      <c r="H127" s="61">
        <f t="shared" ref="H127:H131" si="101">E127+G127</f>
        <v>999.69728862000011</v>
      </c>
      <c r="I127" s="108">
        <f t="shared" si="83"/>
        <v>1998.5954586800001</v>
      </c>
      <c r="J127" s="63">
        <v>0</v>
      </c>
      <c r="K127" s="104">
        <f t="shared" si="81"/>
        <v>1998.5954586800001</v>
      </c>
      <c r="L127" s="105">
        <f t="shared" si="82"/>
        <v>1998.5954586800001</v>
      </c>
      <c r="M127" s="65">
        <f t="shared" si="84"/>
        <v>0</v>
      </c>
      <c r="N127" s="104">
        <f>$K127*M$9</f>
        <v>1898.665685746</v>
      </c>
      <c r="O127" s="66">
        <f>M127+N127</f>
        <v>1898.665685746</v>
      </c>
      <c r="P127" s="65">
        <f t="shared" si="87"/>
        <v>0</v>
      </c>
      <c r="Q127" s="104">
        <f>$K127*P$9</f>
        <v>1798.7359128120002</v>
      </c>
      <c r="R127" s="66">
        <f>P127+Q127</f>
        <v>1798.7359128120002</v>
      </c>
      <c r="S127" s="65">
        <f t="shared" si="90"/>
        <v>0</v>
      </c>
      <c r="T127" s="104">
        <f>$K127*S$9</f>
        <v>1598.8763669440002</v>
      </c>
      <c r="U127" s="66">
        <f>S127+T127</f>
        <v>1598.8763669440002</v>
      </c>
      <c r="V127" s="65">
        <f t="shared" si="93"/>
        <v>0</v>
      </c>
      <c r="W127" s="104">
        <f>$K127*V$9</f>
        <v>1399.016821076</v>
      </c>
      <c r="X127" s="66">
        <f>V127+W127</f>
        <v>1399.016821076</v>
      </c>
      <c r="Y127" s="65">
        <f t="shared" si="96"/>
        <v>0</v>
      </c>
      <c r="Z127" s="104">
        <f t="shared" si="97"/>
        <v>1199.1572752080001</v>
      </c>
      <c r="AA127" s="66">
        <f t="shared" si="98"/>
        <v>1199.1572752080001</v>
      </c>
      <c r="AB127" s="36"/>
      <c r="AC127" s="36"/>
      <c r="AD127" s="36"/>
      <c r="AE127" s="36"/>
      <c r="AF127" s="36"/>
      <c r="AG127" s="37"/>
      <c r="AH127" s="36"/>
      <c r="AI127" s="36"/>
    </row>
    <row r="128" spans="1:35" ht="12.75" customHeight="1">
      <c r="A128" s="121">
        <v>9</v>
      </c>
      <c r="B128" s="46">
        <v>43709</v>
      </c>
      <c r="C128" s="68">
        <f>'BENEFÍCIOS-SEM JRS E SEM CORREÇ'!C128</f>
        <v>998</v>
      </c>
      <c r="D128" s="98">
        <f>'base(indices)'!G132</f>
        <v>1.0008999700000001</v>
      </c>
      <c r="E128" s="70">
        <f t="shared" si="99"/>
        <v>998.8981700600001</v>
      </c>
      <c r="F128" s="59">
        <v>0</v>
      </c>
      <c r="G128" s="70">
        <f t="shared" si="100"/>
        <v>0</v>
      </c>
      <c r="H128" s="61">
        <f t="shared" si="101"/>
        <v>998.8981700600001</v>
      </c>
      <c r="I128" s="109">
        <f t="shared" si="83"/>
        <v>998.89817005999998</v>
      </c>
      <c r="J128" s="73">
        <v>0</v>
      </c>
      <c r="K128" s="106">
        <f t="shared" si="81"/>
        <v>998.89817005999998</v>
      </c>
      <c r="L128" s="107">
        <f t="shared" si="82"/>
        <v>998.89817005999998</v>
      </c>
      <c r="M128" s="51">
        <f t="shared" si="84"/>
        <v>0</v>
      </c>
      <c r="N128" s="128">
        <f>$K128*M$9</f>
        <v>948.95326155699991</v>
      </c>
      <c r="O128" s="52">
        <f>M128+N128</f>
        <v>948.95326155699991</v>
      </c>
      <c r="P128" s="51">
        <f t="shared" si="87"/>
        <v>0</v>
      </c>
      <c r="Q128" s="128">
        <f>$K128*P$9</f>
        <v>899.00835305400005</v>
      </c>
      <c r="R128" s="52">
        <f>P128+Q128</f>
        <v>899.00835305400005</v>
      </c>
      <c r="S128" s="51">
        <f t="shared" si="90"/>
        <v>0</v>
      </c>
      <c r="T128" s="128">
        <f>$K128*S$9</f>
        <v>799.11853604800001</v>
      </c>
      <c r="U128" s="52">
        <f>S128+T128</f>
        <v>799.11853604800001</v>
      </c>
      <c r="V128" s="51">
        <f t="shared" si="93"/>
        <v>0</v>
      </c>
      <c r="W128" s="128">
        <f>$K128*V$9</f>
        <v>699.22871904199997</v>
      </c>
      <c r="X128" s="52">
        <f>V128+W128</f>
        <v>699.22871904199997</v>
      </c>
      <c r="Y128" s="51">
        <f t="shared" si="96"/>
        <v>0</v>
      </c>
      <c r="Z128" s="128">
        <f t="shared" si="97"/>
        <v>599.33890203599992</v>
      </c>
      <c r="AA128" s="52">
        <f t="shared" si="98"/>
        <v>599.33890203599992</v>
      </c>
      <c r="AB128" s="18"/>
      <c r="AC128" s="18"/>
      <c r="AD128" s="18"/>
      <c r="AE128" s="18"/>
      <c r="AF128" s="18"/>
      <c r="AG128" s="19"/>
      <c r="AH128" s="18"/>
      <c r="AI128" s="18"/>
    </row>
    <row r="129" spans="1:35" s="30" customFormat="1" ht="12.75" customHeight="1">
      <c r="A129" s="122">
        <v>10</v>
      </c>
      <c r="B129" s="56">
        <v>43739</v>
      </c>
      <c r="C129" s="68">
        <f>'BENEFÍCIOS-SEM JRS E SEM CORREÇ'!C129</f>
        <v>0</v>
      </c>
      <c r="D129" s="98">
        <f>'base(indices)'!G133</f>
        <v>0</v>
      </c>
      <c r="E129" s="70">
        <f t="shared" si="99"/>
        <v>0</v>
      </c>
      <c r="F129" s="59">
        <v>0</v>
      </c>
      <c r="G129" s="70">
        <f t="shared" si="100"/>
        <v>0</v>
      </c>
      <c r="H129" s="61">
        <f t="shared" si="101"/>
        <v>0</v>
      </c>
      <c r="I129" s="108">
        <f t="shared" si="83"/>
        <v>0</v>
      </c>
      <c r="J129" s="63">
        <v>0</v>
      </c>
      <c r="K129" s="104">
        <f t="shared" si="81"/>
        <v>0</v>
      </c>
      <c r="L129" s="105">
        <f t="shared" si="82"/>
        <v>0</v>
      </c>
      <c r="M129" s="65">
        <f t="shared" si="84"/>
        <v>0</v>
      </c>
      <c r="N129" s="104">
        <f>$K129*M$9</f>
        <v>0</v>
      </c>
      <c r="O129" s="66">
        <f>M129+N129</f>
        <v>0</v>
      </c>
      <c r="P129" s="65">
        <f t="shared" si="87"/>
        <v>0</v>
      </c>
      <c r="Q129" s="104">
        <f>$K129*P$9</f>
        <v>0</v>
      </c>
      <c r="R129" s="66">
        <f>P129+Q129</f>
        <v>0</v>
      </c>
      <c r="S129" s="65">
        <f t="shared" si="90"/>
        <v>0</v>
      </c>
      <c r="T129" s="104">
        <f>$K129*S$9</f>
        <v>0</v>
      </c>
      <c r="U129" s="66">
        <f>S129+T129</f>
        <v>0</v>
      </c>
      <c r="V129" s="65">
        <f t="shared" si="93"/>
        <v>0</v>
      </c>
      <c r="W129" s="104">
        <f>$K129*V$9</f>
        <v>0</v>
      </c>
      <c r="X129" s="66">
        <f>V129+W129</f>
        <v>0</v>
      </c>
      <c r="Y129" s="65">
        <f t="shared" si="96"/>
        <v>0</v>
      </c>
      <c r="Z129" s="104">
        <f t="shared" si="97"/>
        <v>0</v>
      </c>
      <c r="AA129" s="66">
        <f t="shared" si="98"/>
        <v>0</v>
      </c>
      <c r="AB129" s="36"/>
      <c r="AC129" s="36"/>
      <c r="AD129" s="36"/>
      <c r="AE129" s="36"/>
      <c r="AF129" s="36"/>
      <c r="AG129" s="37"/>
      <c r="AH129" s="36"/>
      <c r="AI129" s="36"/>
    </row>
    <row r="130" spans="1:35" ht="12.75" customHeight="1">
      <c r="A130" s="122">
        <v>11</v>
      </c>
      <c r="B130" s="46">
        <v>43770</v>
      </c>
      <c r="C130" s="68">
        <f>'BENEFÍCIOS-SEM JRS E SEM CORREÇ'!C130</f>
        <v>0</v>
      </c>
      <c r="D130" s="98">
        <f>'base(indices)'!G134</f>
        <v>0</v>
      </c>
      <c r="E130" s="70">
        <f t="shared" si="99"/>
        <v>0</v>
      </c>
      <c r="F130" s="59">
        <v>0</v>
      </c>
      <c r="G130" s="70">
        <f t="shared" si="100"/>
        <v>0</v>
      </c>
      <c r="H130" s="61">
        <f t="shared" si="101"/>
        <v>0</v>
      </c>
      <c r="I130" s="109">
        <f t="shared" si="83"/>
        <v>0</v>
      </c>
      <c r="J130" s="73">
        <v>0</v>
      </c>
      <c r="K130" s="106">
        <f t="shared" si="81"/>
        <v>0</v>
      </c>
      <c r="L130" s="107">
        <f t="shared" si="82"/>
        <v>0</v>
      </c>
      <c r="M130" s="51">
        <f t="shared" si="84"/>
        <v>0</v>
      </c>
      <c r="N130" s="128">
        <f>$K130*M$9</f>
        <v>0</v>
      </c>
      <c r="O130" s="52">
        <f>M130+N130</f>
        <v>0</v>
      </c>
      <c r="P130" s="51">
        <f t="shared" si="87"/>
        <v>0</v>
      </c>
      <c r="Q130" s="128">
        <f>$K130*P$9</f>
        <v>0</v>
      </c>
      <c r="R130" s="52">
        <f>P130+Q130</f>
        <v>0</v>
      </c>
      <c r="S130" s="51">
        <f t="shared" si="90"/>
        <v>0</v>
      </c>
      <c r="T130" s="128">
        <f>$K130*S$9</f>
        <v>0</v>
      </c>
      <c r="U130" s="52">
        <f>S130+T130</f>
        <v>0</v>
      </c>
      <c r="V130" s="51">
        <f t="shared" si="93"/>
        <v>0</v>
      </c>
      <c r="W130" s="128">
        <f>$K130*V$9</f>
        <v>0</v>
      </c>
      <c r="X130" s="52">
        <f>V130+W130</f>
        <v>0</v>
      </c>
      <c r="Y130" s="51">
        <f t="shared" si="96"/>
        <v>0</v>
      </c>
      <c r="Z130" s="128">
        <f t="shared" si="97"/>
        <v>0</v>
      </c>
      <c r="AA130" s="52">
        <f t="shared" si="98"/>
        <v>0</v>
      </c>
      <c r="AB130" s="18"/>
      <c r="AC130" s="18"/>
      <c r="AD130" s="18"/>
      <c r="AE130" s="18"/>
      <c r="AF130" s="18"/>
      <c r="AG130" s="19"/>
      <c r="AH130" s="18"/>
      <c r="AI130" s="18"/>
    </row>
    <row r="131" spans="1:35" ht="12.75" customHeight="1">
      <c r="A131" s="130">
        <v>12</v>
      </c>
      <c r="B131" s="56">
        <v>43800</v>
      </c>
      <c r="C131" s="68">
        <f>'BENEFÍCIOS-SEM JRS E SEM CORREÇ'!C131</f>
        <v>0</v>
      </c>
      <c r="D131" s="98">
        <f>'base(indices)'!G135</f>
        <v>0</v>
      </c>
      <c r="E131" s="70">
        <f t="shared" si="99"/>
        <v>0</v>
      </c>
      <c r="F131" s="59">
        <v>0</v>
      </c>
      <c r="G131" s="70">
        <f t="shared" si="100"/>
        <v>0</v>
      </c>
      <c r="H131" s="61">
        <f t="shared" si="101"/>
        <v>0</v>
      </c>
      <c r="I131" s="108">
        <f t="shared" si="83"/>
        <v>0</v>
      </c>
      <c r="J131" s="63">
        <v>0</v>
      </c>
      <c r="K131" s="104">
        <f>I131</f>
        <v>0</v>
      </c>
      <c r="L131" s="105">
        <f>J131+K131</f>
        <v>0</v>
      </c>
      <c r="M131" s="65">
        <f t="shared" si="84"/>
        <v>0</v>
      </c>
      <c r="N131" s="104">
        <f>$K131*M$9</f>
        <v>0</v>
      </c>
      <c r="O131" s="66">
        <f>M131+N131</f>
        <v>0</v>
      </c>
      <c r="P131" s="65">
        <f t="shared" si="87"/>
        <v>0</v>
      </c>
      <c r="Q131" s="104">
        <f>$K131*P$9</f>
        <v>0</v>
      </c>
      <c r="R131" s="66">
        <f>P131+Q131</f>
        <v>0</v>
      </c>
      <c r="S131" s="65">
        <f t="shared" si="90"/>
        <v>0</v>
      </c>
      <c r="T131" s="104">
        <f>$K131*S$9</f>
        <v>0</v>
      </c>
      <c r="U131" s="66">
        <f>S131+T131</f>
        <v>0</v>
      </c>
      <c r="V131" s="65">
        <f t="shared" si="93"/>
        <v>0</v>
      </c>
      <c r="W131" s="104">
        <f>$K131*V$9</f>
        <v>0</v>
      </c>
      <c r="X131" s="66">
        <f>V131+W131</f>
        <v>0</v>
      </c>
      <c r="Y131" s="65">
        <f t="shared" si="96"/>
        <v>0</v>
      </c>
      <c r="Z131" s="104">
        <f>$K131*Y$9</f>
        <v>0</v>
      </c>
      <c r="AA131" s="66">
        <f>Y131+Z131</f>
        <v>0</v>
      </c>
      <c r="AB131" s="18"/>
      <c r="AC131" s="18"/>
      <c r="AD131" s="18"/>
      <c r="AE131" s="18"/>
      <c r="AF131" s="18"/>
      <c r="AG131" s="19"/>
      <c r="AH131" s="18"/>
      <c r="AI131" s="18"/>
    </row>
    <row r="132" spans="1:35" ht="12.75" customHeight="1" thickBot="1">
      <c r="A132" s="120"/>
      <c r="B132" s="76"/>
      <c r="C132" s="77"/>
      <c r="D132" s="78"/>
      <c r="E132" s="80"/>
      <c r="F132" s="79"/>
      <c r="G132" s="80"/>
      <c r="H132" s="81"/>
      <c r="I132" s="93"/>
      <c r="J132" s="94"/>
      <c r="K132" s="95"/>
      <c r="L132" s="95"/>
      <c r="M132" s="85"/>
      <c r="N132" s="83"/>
      <c r="O132" s="86"/>
      <c r="P132" s="85"/>
      <c r="Q132" s="83"/>
      <c r="R132" s="86"/>
      <c r="S132" s="85"/>
      <c r="T132" s="83"/>
      <c r="U132" s="86"/>
      <c r="V132" s="85"/>
      <c r="W132" s="83"/>
      <c r="X132" s="86"/>
      <c r="Y132" s="85"/>
      <c r="Z132" s="83"/>
      <c r="AA132" s="86"/>
      <c r="AB132" s="18"/>
      <c r="AC132" s="20"/>
    </row>
    <row r="133" spans="1:35" ht="14.25" customHeigh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14"/>
      <c r="AC133" s="14"/>
    </row>
    <row r="134" spans="1:35" ht="15" customHeight="1">
      <c r="B134" s="43" t="s">
        <v>45</v>
      </c>
      <c r="C134" s="43"/>
      <c r="F134" s="259">
        <f>F119</f>
        <v>43739</v>
      </c>
      <c r="G134" s="259"/>
      <c r="H134" s="253">
        <f>SUM(H120:H133)</f>
        <v>9079.2073656600005</v>
      </c>
      <c r="I134" s="253"/>
      <c r="K134" s="32" t="s">
        <v>46</v>
      </c>
      <c r="L134" s="32"/>
      <c r="M134" s="32"/>
      <c r="N134" s="251">
        <f>'BENEFÍCIOS-SEM JRS E SEM CORREÇ'!N134:O134</f>
        <v>59880</v>
      </c>
      <c r="O134" s="251"/>
      <c r="P134" s="25"/>
    </row>
    <row r="136" spans="1:35">
      <c r="B136" s="28" t="str">
        <f>'BENEFÍCIOS-CORRIGIDO-SEM JUROS'!B136</f>
        <v xml:space="preserve">ORTN/OTN/BTN até 02/91 + INPC até 12/92 + IRSM até 02/94 + URV até 06/94 + IPCR até 06/95 + INPC até 04/96 + </v>
      </c>
      <c r="C136"/>
      <c r="L136" s="33"/>
      <c r="M136" s="7"/>
      <c r="N136" s="7"/>
      <c r="O136" s="16"/>
      <c r="P136" s="16"/>
    </row>
    <row r="137" spans="1:35" ht="13.5">
      <c r="B137" s="29" t="str">
        <f>'BENEFÍCIOS-CORRIGIDO-SEM JUROS'!B137</f>
        <v>IGPDI até 09/2006 + INPC + TR + IPCA-E após 03/2015.</v>
      </c>
      <c r="D137" s="8"/>
      <c r="E137" s="8"/>
      <c r="F137" s="8"/>
      <c r="G137" s="8"/>
      <c r="H137" s="17"/>
      <c r="I137" s="8"/>
      <c r="J137" s="8"/>
      <c r="K137" s="8"/>
      <c r="L137" s="9"/>
      <c r="M137" s="9"/>
      <c r="N137" s="9"/>
      <c r="O137" s="16"/>
      <c r="P137" s="16"/>
    </row>
    <row r="194" spans="12:15" ht="13.5">
      <c r="L194"/>
      <c r="M194" s="14"/>
      <c r="N194" s="8"/>
      <c r="O194" s="14"/>
    </row>
  </sheetData>
  <mergeCells count="24">
    <mergeCell ref="H8:I8"/>
    <mergeCell ref="W7:X7"/>
    <mergeCell ref="L7:M7"/>
    <mergeCell ref="G9:G10"/>
    <mergeCell ref="H9:H10"/>
    <mergeCell ref="I9:I10"/>
    <mergeCell ref="T7:U7"/>
    <mergeCell ref="A9:A10"/>
    <mergeCell ref="J9:L9"/>
    <mergeCell ref="M9:O9"/>
    <mergeCell ref="B9:B10"/>
    <mergeCell ref="C9:C10"/>
    <mergeCell ref="D9:D10"/>
    <mergeCell ref="E9:E10"/>
    <mergeCell ref="F9:F10"/>
    <mergeCell ref="F134:G134"/>
    <mergeCell ref="H134:I134"/>
    <mergeCell ref="N134:O134"/>
    <mergeCell ref="Y9:AA9"/>
    <mergeCell ref="P9:R9"/>
    <mergeCell ref="S9:U9"/>
    <mergeCell ref="V9:X9"/>
    <mergeCell ref="F119:G119"/>
    <mergeCell ref="H119:I119"/>
  </mergeCells>
  <conditionalFormatting sqref="E11:E86 G11:H86 E91:E106 G91:H106 F11:F106">
    <cfRule type="cellIs" dxfId="276" priority="405" stopIfTrue="1" operator="notEqual">
      <formula>""</formula>
    </cfRule>
  </conditionalFormatting>
  <conditionalFormatting sqref="E94:E106 G94:H106">
    <cfRule type="cellIs" dxfId="275" priority="397" stopIfTrue="1" operator="notEqual">
      <formula>""</formula>
    </cfRule>
  </conditionalFormatting>
  <conditionalFormatting sqref="F94:F106">
    <cfRule type="cellIs" dxfId="274" priority="393" stopIfTrue="1" operator="notEqual">
      <formula>""</formula>
    </cfRule>
  </conditionalFormatting>
  <conditionalFormatting sqref="E87:E89">
    <cfRule type="cellIs" dxfId="273" priority="422" stopIfTrue="1" operator="notEqual">
      <formula>""</formula>
    </cfRule>
  </conditionalFormatting>
  <conditionalFormatting sqref="F134">
    <cfRule type="cellIs" dxfId="272" priority="436" stopIfTrue="1" operator="notEqual">
      <formula>""</formula>
    </cfRule>
  </conditionalFormatting>
  <conditionalFormatting sqref="F94:F106">
    <cfRule type="cellIs" dxfId="271" priority="392" stopIfTrue="1" operator="notEqual">
      <formula>""</formula>
    </cfRule>
  </conditionalFormatting>
  <conditionalFormatting sqref="E87:E89 G87:H89">
    <cfRule type="cellIs" dxfId="270" priority="424" stopIfTrue="1" operator="notEqual">
      <formula>""</formula>
    </cfRule>
  </conditionalFormatting>
  <conditionalFormatting sqref="F86">
    <cfRule type="cellIs" dxfId="269" priority="426" stopIfTrue="1" operator="notEqual">
      <formula>""</formula>
    </cfRule>
  </conditionalFormatting>
  <conditionalFormatting sqref="E90 G90:H90">
    <cfRule type="cellIs" dxfId="268" priority="414" stopIfTrue="1" operator="notEqual">
      <formula>""</formula>
    </cfRule>
  </conditionalFormatting>
  <conditionalFormatting sqref="E91:E106">
    <cfRule type="cellIs" dxfId="267" priority="404" stopIfTrue="1" operator="notEqual">
      <formula>""</formula>
    </cfRule>
  </conditionalFormatting>
  <conditionalFormatting sqref="E91:E106 G91:H106">
    <cfRule type="cellIs" dxfId="266" priority="406" stopIfTrue="1" operator="notEqual">
      <formula>""</formula>
    </cfRule>
  </conditionalFormatting>
  <conditionalFormatting sqref="F94:F106">
    <cfRule type="cellIs" dxfId="265" priority="394" stopIfTrue="1" operator="notEqual">
      <formula>""</formula>
    </cfRule>
  </conditionalFormatting>
  <conditionalFormatting sqref="J119:K119">
    <cfRule type="cellIs" dxfId="264" priority="491" stopIfTrue="1" operator="notEqual">
      <formula>""</formula>
    </cfRule>
  </conditionalFormatting>
  <conditionalFormatting sqref="E132:H132">
    <cfRule type="cellIs" dxfId="263" priority="485" stopIfTrue="1" operator="notEqual">
      <formula>""</formula>
    </cfRule>
  </conditionalFormatting>
  <conditionalFormatting sqref="H133">
    <cfRule type="cellIs" dxfId="262" priority="487" stopIfTrue="1" operator="notEqual">
      <formula>""</formula>
    </cfRule>
  </conditionalFormatting>
  <conditionalFormatting sqref="E87:E89 G87:H89">
    <cfRule type="cellIs" dxfId="261" priority="423" stopIfTrue="1" operator="notEqual">
      <formula>""</formula>
    </cfRule>
  </conditionalFormatting>
  <conditionalFormatting sqref="F90">
    <cfRule type="cellIs" dxfId="260" priority="412" stopIfTrue="1" operator="notEqual">
      <formula>""</formula>
    </cfRule>
  </conditionalFormatting>
  <conditionalFormatting sqref="F91:F106">
    <cfRule type="cellIs" dxfId="259" priority="402" stopIfTrue="1" operator="notEqual">
      <formula>""</formula>
    </cfRule>
  </conditionalFormatting>
  <conditionalFormatting sqref="E94:E106 G94:H106">
    <cfRule type="cellIs" dxfId="258" priority="396" stopIfTrue="1" operator="notEqual">
      <formula>""</formula>
    </cfRule>
  </conditionalFormatting>
  <conditionalFormatting sqref="I133:X133">
    <cfRule type="cellIs" dxfId="257" priority="490" stopIfTrue="1" operator="notEqual">
      <formula>""</formula>
    </cfRule>
  </conditionalFormatting>
  <conditionalFormatting sqref="E90">
    <cfRule type="cellIs" dxfId="256" priority="413" stopIfTrue="1" operator="notEqual">
      <formula>""</formula>
    </cfRule>
  </conditionalFormatting>
  <conditionalFormatting sqref="F88">
    <cfRule type="cellIs" dxfId="255" priority="421" stopIfTrue="1" operator="notEqual">
      <formula>""</formula>
    </cfRule>
  </conditionalFormatting>
  <conditionalFormatting sqref="F87:F89">
    <cfRule type="cellIs" dxfId="254" priority="420" stopIfTrue="1" operator="notEqual">
      <formula>""</formula>
    </cfRule>
  </conditionalFormatting>
  <conditionalFormatting sqref="E90 G90:H90">
    <cfRule type="cellIs" dxfId="253" priority="415" stopIfTrue="1" operator="notEqual">
      <formula>""</formula>
    </cfRule>
  </conditionalFormatting>
  <conditionalFormatting sqref="F134">
    <cfRule type="cellIs" dxfId="252" priority="435" stopIfTrue="1" operator="notEqual">
      <formula>""</formula>
    </cfRule>
  </conditionalFormatting>
  <conditionalFormatting sqref="F90">
    <cfRule type="cellIs" dxfId="251" priority="411" stopIfTrue="1" operator="notEqual">
      <formula>""</formula>
    </cfRule>
  </conditionalFormatting>
  <conditionalFormatting sqref="F92">
    <cfRule type="cellIs" dxfId="250" priority="403" stopIfTrue="1" operator="notEqual">
      <formula>""</formula>
    </cfRule>
  </conditionalFormatting>
  <conditionalFormatting sqref="E94:E106">
    <cfRule type="cellIs" dxfId="249" priority="395" stopIfTrue="1" operator="notEqual">
      <formula>""</formula>
    </cfRule>
  </conditionalFormatting>
  <conditionalFormatting sqref="F119">
    <cfRule type="cellIs" dxfId="248" priority="488" stopIfTrue="1" operator="notEqual">
      <formula>""</formula>
    </cfRule>
  </conditionalFormatting>
  <conditionalFormatting sqref="F119">
    <cfRule type="cellIs" dxfId="247" priority="489" stopIfTrue="1" operator="notEqual">
      <formula>""</formula>
    </cfRule>
  </conditionalFormatting>
  <conditionalFormatting sqref="D9">
    <cfRule type="cellIs" dxfId="246" priority="381" stopIfTrue="1" operator="equal">
      <formula>"Total"</formula>
    </cfRule>
  </conditionalFormatting>
  <conditionalFormatting sqref="D9">
    <cfRule type="cellIs" dxfId="245" priority="380" stopIfTrue="1" operator="equal">
      <formula>"Total"</formula>
    </cfRule>
  </conditionalFormatting>
  <conditionalFormatting sqref="F107:F108">
    <cfRule type="cellIs" dxfId="244" priority="301" stopIfTrue="1" operator="notEqual">
      <formula>""</formula>
    </cfRule>
  </conditionalFormatting>
  <conditionalFormatting sqref="E109:E110">
    <cfRule type="cellIs" dxfId="243" priority="281" stopIfTrue="1" operator="notEqual">
      <formula>""</formula>
    </cfRule>
  </conditionalFormatting>
  <conditionalFormatting sqref="E107:E108">
    <cfRule type="cellIs" dxfId="242" priority="302" stopIfTrue="1" operator="notEqual">
      <formula>""</formula>
    </cfRule>
  </conditionalFormatting>
  <conditionalFormatting sqref="E109:E110 G109:H110">
    <cfRule type="cellIs" dxfId="241" priority="282" stopIfTrue="1" operator="notEqual">
      <formula>""</formula>
    </cfRule>
  </conditionalFormatting>
  <conditionalFormatting sqref="F112">
    <cfRule type="cellIs" dxfId="240" priority="250" stopIfTrue="1" operator="notEqual">
      <formula>""</formula>
    </cfRule>
  </conditionalFormatting>
  <conditionalFormatting sqref="F112">
    <cfRule type="cellIs" dxfId="239" priority="249" stopIfTrue="1" operator="notEqual">
      <formula>""</formula>
    </cfRule>
  </conditionalFormatting>
  <conditionalFormatting sqref="F113:F114">
    <cfRule type="cellIs" dxfId="238" priority="246" stopIfTrue="1" operator="notEqual">
      <formula>""</formula>
    </cfRule>
  </conditionalFormatting>
  <conditionalFormatting sqref="E107:E108 G107:H108">
    <cfRule type="cellIs" dxfId="237" priority="303" stopIfTrue="1" operator="notEqual">
      <formula>""</formula>
    </cfRule>
  </conditionalFormatting>
  <conditionalFormatting sqref="E107:E108 G107:H108">
    <cfRule type="cellIs" dxfId="236" priority="304" stopIfTrue="1" operator="notEqual">
      <formula>""</formula>
    </cfRule>
  </conditionalFormatting>
  <conditionalFormatting sqref="F109:F110">
    <cfRule type="cellIs" dxfId="235" priority="280" stopIfTrue="1" operator="notEqual">
      <formula>""</formula>
    </cfRule>
  </conditionalFormatting>
  <conditionalFormatting sqref="E109:E110 G109:H110">
    <cfRule type="cellIs" dxfId="234" priority="283" stopIfTrue="1" operator="notEqual">
      <formula>""</formula>
    </cfRule>
  </conditionalFormatting>
  <conditionalFormatting sqref="E111:E112 G111:H112">
    <cfRule type="cellIs" dxfId="233" priority="261" stopIfTrue="1" operator="notEqual">
      <formula>""</formula>
    </cfRule>
  </conditionalFormatting>
  <conditionalFormatting sqref="E113:E114">
    <cfRule type="cellIs" dxfId="232" priority="239" stopIfTrue="1" operator="notEqual">
      <formula>""</formula>
    </cfRule>
  </conditionalFormatting>
  <conditionalFormatting sqref="E113:E114 G113:H114">
    <cfRule type="cellIs" dxfId="231" priority="240" stopIfTrue="1" operator="notEqual">
      <formula>""</formula>
    </cfRule>
  </conditionalFormatting>
  <conditionalFormatting sqref="F111:F112">
    <cfRule type="cellIs" dxfId="230" priority="259" stopIfTrue="1" operator="notEqual">
      <formula>""</formula>
    </cfRule>
  </conditionalFormatting>
  <conditionalFormatting sqref="E111:E112">
    <cfRule type="cellIs" dxfId="229" priority="260" stopIfTrue="1" operator="notEqual">
      <formula>""</formula>
    </cfRule>
  </conditionalFormatting>
  <conditionalFormatting sqref="F107:F108">
    <cfRule type="cellIs" dxfId="228" priority="309" stopIfTrue="1" operator="notEqual">
      <formula>""</formula>
    </cfRule>
  </conditionalFormatting>
  <conditionalFormatting sqref="E108 G108:H108">
    <cfRule type="cellIs" dxfId="227" priority="295" stopIfTrue="1" operator="notEqual">
      <formula>""</formula>
    </cfRule>
  </conditionalFormatting>
  <conditionalFormatting sqref="F108">
    <cfRule type="cellIs" dxfId="226" priority="293" stopIfTrue="1" operator="notEqual">
      <formula>""</formula>
    </cfRule>
  </conditionalFormatting>
  <conditionalFormatting sqref="E108 G108:H108">
    <cfRule type="cellIs" dxfId="225" priority="296" stopIfTrue="1" operator="notEqual">
      <formula>""</formula>
    </cfRule>
  </conditionalFormatting>
  <conditionalFormatting sqref="E108">
    <cfRule type="cellIs" dxfId="224" priority="294" stopIfTrue="1" operator="notEqual">
      <formula>""</formula>
    </cfRule>
  </conditionalFormatting>
  <conditionalFormatting sqref="F108">
    <cfRule type="cellIs" dxfId="223" priority="292" stopIfTrue="1" operator="notEqual">
      <formula>""</formula>
    </cfRule>
  </conditionalFormatting>
  <conditionalFormatting sqref="F108">
    <cfRule type="cellIs" dxfId="222" priority="291" stopIfTrue="1" operator="notEqual">
      <formula>""</formula>
    </cfRule>
  </conditionalFormatting>
  <conditionalFormatting sqref="F109:F110">
    <cfRule type="cellIs" dxfId="221" priority="288" stopIfTrue="1" operator="notEqual">
      <formula>""</formula>
    </cfRule>
  </conditionalFormatting>
  <conditionalFormatting sqref="E110 G110:H110">
    <cfRule type="cellIs" dxfId="220" priority="274" stopIfTrue="1" operator="notEqual">
      <formula>""</formula>
    </cfRule>
  </conditionalFormatting>
  <conditionalFormatting sqref="F110">
    <cfRule type="cellIs" dxfId="219" priority="272" stopIfTrue="1" operator="notEqual">
      <formula>""</formula>
    </cfRule>
  </conditionalFormatting>
  <conditionalFormatting sqref="E110 G110:H110">
    <cfRule type="cellIs" dxfId="218" priority="275" stopIfTrue="1" operator="notEqual">
      <formula>""</formula>
    </cfRule>
  </conditionalFormatting>
  <conditionalFormatting sqref="E110">
    <cfRule type="cellIs" dxfId="217" priority="273" stopIfTrue="1" operator="notEqual">
      <formula>""</formula>
    </cfRule>
  </conditionalFormatting>
  <conditionalFormatting sqref="F110">
    <cfRule type="cellIs" dxfId="216" priority="271" stopIfTrue="1" operator="notEqual">
      <formula>""</formula>
    </cfRule>
  </conditionalFormatting>
  <conditionalFormatting sqref="F110">
    <cfRule type="cellIs" dxfId="215" priority="270" stopIfTrue="1" operator="notEqual">
      <formula>""</formula>
    </cfRule>
  </conditionalFormatting>
  <conditionalFormatting sqref="F111:F112">
    <cfRule type="cellIs" dxfId="214" priority="267" stopIfTrue="1" operator="notEqual">
      <formula>""</formula>
    </cfRule>
  </conditionalFormatting>
  <conditionalFormatting sqref="E111:E112 G111:H112">
    <cfRule type="cellIs" dxfId="213" priority="262" stopIfTrue="1" operator="notEqual">
      <formula>""</formula>
    </cfRule>
  </conditionalFormatting>
  <conditionalFormatting sqref="E112 G112:H112">
    <cfRule type="cellIs" dxfId="212" priority="253" stopIfTrue="1" operator="notEqual">
      <formula>""</formula>
    </cfRule>
  </conditionalFormatting>
  <conditionalFormatting sqref="F112">
    <cfRule type="cellIs" dxfId="211" priority="251" stopIfTrue="1" operator="notEqual">
      <formula>""</formula>
    </cfRule>
  </conditionalFormatting>
  <conditionalFormatting sqref="E112 G112:H112">
    <cfRule type="cellIs" dxfId="210" priority="254" stopIfTrue="1" operator="notEqual">
      <formula>""</formula>
    </cfRule>
  </conditionalFormatting>
  <conditionalFormatting sqref="E112">
    <cfRule type="cellIs" dxfId="209" priority="252" stopIfTrue="1" operator="notEqual">
      <formula>""</formula>
    </cfRule>
  </conditionalFormatting>
  <conditionalFormatting sqref="E113:E114 G113:H114">
    <cfRule type="cellIs" dxfId="208" priority="241" stopIfTrue="1" operator="notEqual">
      <formula>""</formula>
    </cfRule>
  </conditionalFormatting>
  <conditionalFormatting sqref="E114 G114:H114">
    <cfRule type="cellIs" dxfId="207" priority="232" stopIfTrue="1" operator="notEqual">
      <formula>""</formula>
    </cfRule>
  </conditionalFormatting>
  <conditionalFormatting sqref="E115:E116">
    <cfRule type="cellIs" dxfId="206" priority="218" stopIfTrue="1" operator="notEqual">
      <formula>""</formula>
    </cfRule>
  </conditionalFormatting>
  <conditionalFormatting sqref="F114">
    <cfRule type="cellIs" dxfId="205" priority="230" stopIfTrue="1" operator="notEqual">
      <formula>""</formula>
    </cfRule>
  </conditionalFormatting>
  <conditionalFormatting sqref="F113:F114">
    <cfRule type="cellIs" dxfId="204" priority="238" stopIfTrue="1" operator="notEqual">
      <formula>""</formula>
    </cfRule>
  </conditionalFormatting>
  <conditionalFormatting sqref="E115:E116 G115:H116">
    <cfRule type="cellIs" dxfId="203" priority="219" stopIfTrue="1" operator="notEqual">
      <formula>""</formula>
    </cfRule>
  </conditionalFormatting>
  <conditionalFormatting sqref="E114 G114:H114">
    <cfRule type="cellIs" dxfId="202" priority="233" stopIfTrue="1" operator="notEqual">
      <formula>""</formula>
    </cfRule>
  </conditionalFormatting>
  <conditionalFormatting sqref="E114">
    <cfRule type="cellIs" dxfId="201" priority="231" stopIfTrue="1" operator="notEqual">
      <formula>""</formula>
    </cfRule>
  </conditionalFormatting>
  <conditionalFormatting sqref="F114">
    <cfRule type="cellIs" dxfId="200" priority="229" stopIfTrue="1" operator="notEqual">
      <formula>""</formula>
    </cfRule>
  </conditionalFormatting>
  <conditionalFormatting sqref="F114">
    <cfRule type="cellIs" dxfId="199" priority="228" stopIfTrue="1" operator="notEqual">
      <formula>""</formula>
    </cfRule>
  </conditionalFormatting>
  <conditionalFormatting sqref="F115:F116">
    <cfRule type="cellIs" dxfId="198" priority="225" stopIfTrue="1" operator="notEqual">
      <formula>""</formula>
    </cfRule>
  </conditionalFormatting>
  <conditionalFormatting sqref="E115:E116 G115:H116">
    <cfRule type="cellIs" dxfId="197" priority="220" stopIfTrue="1" operator="notEqual">
      <formula>""</formula>
    </cfRule>
  </conditionalFormatting>
  <conditionalFormatting sqref="E116 G116:H116">
    <cfRule type="cellIs" dxfId="196" priority="211" stopIfTrue="1" operator="notEqual">
      <formula>""</formula>
    </cfRule>
  </conditionalFormatting>
  <conditionalFormatting sqref="F116">
    <cfRule type="cellIs" dxfId="195" priority="209" stopIfTrue="1" operator="notEqual">
      <formula>""</formula>
    </cfRule>
  </conditionalFormatting>
  <conditionalFormatting sqref="F115:F116">
    <cfRule type="cellIs" dxfId="194" priority="217" stopIfTrue="1" operator="notEqual">
      <formula>""</formula>
    </cfRule>
  </conditionalFormatting>
  <conditionalFormatting sqref="E116 G116:H116">
    <cfRule type="cellIs" dxfId="193" priority="212" stopIfTrue="1" operator="notEqual">
      <formula>""</formula>
    </cfRule>
  </conditionalFormatting>
  <conditionalFormatting sqref="E116">
    <cfRule type="cellIs" dxfId="192" priority="210" stopIfTrue="1" operator="notEqual">
      <formula>""</formula>
    </cfRule>
  </conditionalFormatting>
  <conditionalFormatting sqref="F116">
    <cfRule type="cellIs" dxfId="191" priority="208" stopIfTrue="1" operator="notEqual">
      <formula>""</formula>
    </cfRule>
  </conditionalFormatting>
  <conditionalFormatting sqref="F116">
    <cfRule type="cellIs" dxfId="190" priority="207" stopIfTrue="1" operator="notEqual">
      <formula>""</formula>
    </cfRule>
  </conditionalFormatting>
  <conditionalFormatting sqref="G126:G131">
    <cfRule type="cellIs" dxfId="189" priority="169" stopIfTrue="1" operator="notEqual">
      <formula>""</formula>
    </cfRule>
  </conditionalFormatting>
  <conditionalFormatting sqref="G125:H125 H126:H131">
    <cfRule type="cellIs" dxfId="188" priority="171" stopIfTrue="1" operator="notEqual">
      <formula>""</formula>
    </cfRule>
  </conditionalFormatting>
  <conditionalFormatting sqref="E120">
    <cfRule type="cellIs" dxfId="187" priority="181" stopIfTrue="1" operator="notEqual">
      <formula>""</formula>
    </cfRule>
  </conditionalFormatting>
  <conditionalFormatting sqref="G121:H121">
    <cfRule type="cellIs" dxfId="186" priority="177" stopIfTrue="1" operator="notEqual">
      <formula>""</formula>
    </cfRule>
  </conditionalFormatting>
  <conditionalFormatting sqref="E120 G120:H120">
    <cfRule type="cellIs" dxfId="185" priority="182" stopIfTrue="1" operator="notEqual">
      <formula>""</formula>
    </cfRule>
  </conditionalFormatting>
  <conditionalFormatting sqref="E120 G120:H120">
    <cfRule type="cellIs" dxfId="184" priority="183" stopIfTrue="1" operator="notEqual">
      <formula>""</formula>
    </cfRule>
  </conditionalFormatting>
  <conditionalFormatting sqref="G121:H121">
    <cfRule type="cellIs" dxfId="183" priority="178" stopIfTrue="1" operator="notEqual">
      <formula>""</formula>
    </cfRule>
  </conditionalFormatting>
  <conditionalFormatting sqref="G122:H124">
    <cfRule type="cellIs" dxfId="182" priority="174" stopIfTrue="1" operator="notEqual">
      <formula>""</formula>
    </cfRule>
  </conditionalFormatting>
  <conditionalFormatting sqref="G122:H124">
    <cfRule type="cellIs" dxfId="181" priority="175" stopIfTrue="1" operator="notEqual">
      <formula>""</formula>
    </cfRule>
  </conditionalFormatting>
  <conditionalFormatting sqref="G126:G131">
    <cfRule type="cellIs" dxfId="180" priority="168" stopIfTrue="1" operator="notEqual">
      <formula>""</formula>
    </cfRule>
  </conditionalFormatting>
  <conditionalFormatting sqref="G125:H125 H126:H131">
    <cfRule type="cellIs" dxfId="179" priority="172" stopIfTrue="1" operator="notEqual">
      <formula>""</formula>
    </cfRule>
  </conditionalFormatting>
  <conditionalFormatting sqref="F120">
    <cfRule type="cellIs" dxfId="178" priority="166" stopIfTrue="1" operator="notEqual">
      <formula>""</formula>
    </cfRule>
  </conditionalFormatting>
  <conditionalFormatting sqref="F121:F131">
    <cfRule type="cellIs" dxfId="177" priority="165" stopIfTrue="1" operator="notEqual">
      <formula>""</formula>
    </cfRule>
  </conditionalFormatting>
  <conditionalFormatting sqref="F121:F131">
    <cfRule type="cellIs" dxfId="176" priority="164" stopIfTrue="1" operator="notEqual">
      <formula>""</formula>
    </cfRule>
  </conditionalFormatting>
  <conditionalFormatting sqref="F117:F118">
    <cfRule type="cellIs" dxfId="175" priority="103" stopIfTrue="1" operator="notEqual">
      <formula>""</formula>
    </cfRule>
  </conditionalFormatting>
  <conditionalFormatting sqref="E117:E118 G117:H118">
    <cfRule type="cellIs" dxfId="174" priority="100" stopIfTrue="1" operator="notEqual">
      <formula>""</formula>
    </cfRule>
  </conditionalFormatting>
  <conditionalFormatting sqref="E118 G118:H118">
    <cfRule type="cellIs" dxfId="173" priority="93" stopIfTrue="1" operator="notEqual">
      <formula>""</formula>
    </cfRule>
  </conditionalFormatting>
  <conditionalFormatting sqref="F118">
    <cfRule type="cellIs" dxfId="172" priority="91" stopIfTrue="1" operator="notEqual">
      <formula>""</formula>
    </cfRule>
  </conditionalFormatting>
  <conditionalFormatting sqref="E117:E118">
    <cfRule type="cellIs" dxfId="171" priority="98" stopIfTrue="1" operator="notEqual">
      <formula>""</formula>
    </cfRule>
  </conditionalFormatting>
  <conditionalFormatting sqref="E117:E118 G117:H118">
    <cfRule type="cellIs" dxfId="170" priority="99" stopIfTrue="1" operator="notEqual">
      <formula>""</formula>
    </cfRule>
  </conditionalFormatting>
  <conditionalFormatting sqref="F117:F118">
    <cfRule type="cellIs" dxfId="169" priority="97" stopIfTrue="1" operator="notEqual">
      <formula>""</formula>
    </cfRule>
  </conditionalFormatting>
  <conditionalFormatting sqref="E118 G118:H118">
    <cfRule type="cellIs" dxfId="168" priority="94" stopIfTrue="1" operator="notEqual">
      <formula>""</formula>
    </cfRule>
  </conditionalFormatting>
  <conditionalFormatting sqref="E118">
    <cfRule type="cellIs" dxfId="167" priority="92" stopIfTrue="1" operator="notEqual">
      <formula>""</formula>
    </cfRule>
  </conditionalFormatting>
  <conditionalFormatting sqref="F118">
    <cfRule type="cellIs" dxfId="166" priority="90" stopIfTrue="1" operator="notEqual">
      <formula>""</formula>
    </cfRule>
  </conditionalFormatting>
  <conditionalFormatting sqref="F118">
    <cfRule type="cellIs" dxfId="165" priority="89" stopIfTrue="1" operator="notEqual">
      <formula>""</formula>
    </cfRule>
  </conditionalFormatting>
  <conditionalFormatting sqref="Y133:AA133">
    <cfRule type="cellIs" dxfId="164" priority="88" stopIfTrue="1" operator="notEqual">
      <formula>""</formula>
    </cfRule>
  </conditionalFormatting>
  <conditionalFormatting sqref="C122:C131">
    <cfRule type="cellIs" dxfId="163" priority="81" stopIfTrue="1" operator="notEqual">
      <formula>""</formula>
    </cfRule>
  </conditionalFormatting>
  <conditionalFormatting sqref="C122:C132">
    <cfRule type="cellIs" dxfId="162" priority="80" stopIfTrue="1" operator="notEqual">
      <formula>""</formula>
    </cfRule>
  </conditionalFormatting>
  <conditionalFormatting sqref="D132">
    <cfRule type="cellIs" dxfId="161" priority="79" stopIfTrue="1" operator="equal">
      <formula>"Total"</formula>
    </cfRule>
  </conditionalFormatting>
  <conditionalFormatting sqref="B132">
    <cfRule type="cellIs" dxfId="160" priority="61" stopIfTrue="1" operator="notEqual">
      <formula>""</formula>
    </cfRule>
  </conditionalFormatting>
  <conditionalFormatting sqref="D120">
    <cfRule type="cellIs" dxfId="159" priority="58" stopIfTrue="1" operator="equal">
      <formula>"Total"</formula>
    </cfRule>
  </conditionalFormatting>
  <conditionalFormatting sqref="D120">
    <cfRule type="cellIs" dxfId="158" priority="59" stopIfTrue="1" operator="equal">
      <formula>"Total"</formula>
    </cfRule>
  </conditionalFormatting>
  <conditionalFormatting sqref="D120">
    <cfRule type="cellIs" dxfId="157" priority="57" stopIfTrue="1" operator="equal">
      <formula>"Total"</formula>
    </cfRule>
  </conditionalFormatting>
  <conditionalFormatting sqref="D120">
    <cfRule type="cellIs" dxfId="156" priority="60" stopIfTrue="1" operator="equal">
      <formula>"Total"</formula>
    </cfRule>
  </conditionalFormatting>
  <conditionalFormatting sqref="D11:D118">
    <cfRule type="cellIs" dxfId="155" priority="25" stopIfTrue="1" operator="equal">
      <formula>"Total"</formula>
    </cfRule>
  </conditionalFormatting>
  <conditionalFormatting sqref="E121:E123">
    <cfRule type="cellIs" dxfId="154" priority="22" stopIfTrue="1" operator="notEqual">
      <formula>""</formula>
    </cfRule>
  </conditionalFormatting>
  <conditionalFormatting sqref="E121:E123">
    <cfRule type="cellIs" dxfId="153" priority="23" stopIfTrue="1" operator="notEqual">
      <formula>""</formula>
    </cfRule>
  </conditionalFormatting>
  <conditionalFormatting sqref="E121:E123">
    <cfRule type="cellIs" dxfId="152" priority="24" stopIfTrue="1" operator="notEqual">
      <formula>""</formula>
    </cfRule>
  </conditionalFormatting>
  <conditionalFormatting sqref="E124:E131">
    <cfRule type="cellIs" dxfId="151" priority="19" stopIfTrue="1" operator="notEqual">
      <formula>""</formula>
    </cfRule>
  </conditionalFormatting>
  <conditionalFormatting sqref="E124:E131">
    <cfRule type="cellIs" dxfId="150" priority="20" stopIfTrue="1" operator="notEqual">
      <formula>""</formula>
    </cfRule>
  </conditionalFormatting>
  <conditionalFormatting sqref="E124:E131">
    <cfRule type="cellIs" dxfId="149" priority="21" stopIfTrue="1" operator="notEqual">
      <formula>""</formula>
    </cfRule>
  </conditionalFormatting>
  <conditionalFormatting sqref="C120:C121">
    <cfRule type="cellIs" dxfId="148" priority="16" stopIfTrue="1" operator="notEqual">
      <formula>""</formula>
    </cfRule>
  </conditionalFormatting>
  <conditionalFormatting sqref="B107:B118">
    <cfRule type="cellIs" dxfId="147" priority="4" stopIfTrue="1" operator="notEqual">
      <formula>""</formula>
    </cfRule>
  </conditionalFormatting>
  <conditionalFormatting sqref="B120:B131">
    <cfRule type="cellIs" dxfId="146" priority="11" stopIfTrue="1" operator="notEqual">
      <formula>""</formula>
    </cfRule>
  </conditionalFormatting>
  <conditionalFormatting sqref="B120:B131">
    <cfRule type="cellIs" dxfId="145" priority="10" stopIfTrue="1" operator="notEqual">
      <formula>""</formula>
    </cfRule>
  </conditionalFormatting>
  <conditionalFormatting sqref="C11:C94 C107:C118">
    <cfRule type="cellIs" dxfId="144" priority="9" stopIfTrue="1" operator="notEqual">
      <formula>""</formula>
    </cfRule>
  </conditionalFormatting>
  <conditionalFormatting sqref="C11:C94 C107:C118">
    <cfRule type="cellIs" dxfId="143" priority="8" stopIfTrue="1" operator="notEqual">
      <formula>""</formula>
    </cfRule>
  </conditionalFormatting>
  <conditionalFormatting sqref="B11:B94 B106">
    <cfRule type="cellIs" dxfId="142" priority="7" stopIfTrue="1" operator="notEqual">
      <formula>""</formula>
    </cfRule>
  </conditionalFormatting>
  <conditionalFormatting sqref="B95:B105">
    <cfRule type="cellIs" dxfId="141" priority="6" stopIfTrue="1" operator="notEqual">
      <formula>""</formula>
    </cfRule>
  </conditionalFormatting>
  <conditionalFormatting sqref="B107:B118">
    <cfRule type="cellIs" dxfId="140" priority="5" stopIfTrue="1" operator="notEqual">
      <formula>""</formula>
    </cfRule>
  </conditionalFormatting>
  <conditionalFormatting sqref="C95:C106">
    <cfRule type="cellIs" dxfId="139" priority="3" stopIfTrue="1" operator="notEqual">
      <formula>""</formula>
    </cfRule>
  </conditionalFormatting>
  <conditionalFormatting sqref="C95:C106">
    <cfRule type="cellIs" dxfId="138" priority="2" stopIfTrue="1" operator="notEqual">
      <formula>""</formula>
    </cfRule>
  </conditionalFormatting>
  <conditionalFormatting sqref="D121:D131">
    <cfRule type="cellIs" dxfId="137" priority="1" stopIfTrue="1" operator="equal">
      <formula>"Total"</formula>
    </cfRule>
  </conditionalFormatting>
  <pageMargins left="0.51181102362204722" right="0.51181102362204722" top="0.31496062992125984" bottom="0.31496062992125984" header="0.15748031496062992" footer="0.31496062992125984"/>
  <pageSetup paperSize="9" scale="95" orientation="landscape" horizontalDpi="4294967294" verticalDpi="4294967294" r:id="rId1"/>
  <headerFooter alignWithMargins="0"/>
  <rowBreaks count="1" manualBreakCount="1">
    <brk id="119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8</xdr:col>
                <xdr:colOff>76200</xdr:colOff>
                <xdr:row>0</xdr:row>
                <xdr:rowOff>0</xdr:rowOff>
              </from>
              <to>
                <xdr:col>8</xdr:col>
                <xdr:colOff>419100</xdr:colOff>
                <xdr:row>2</xdr:row>
                <xdr:rowOff>0</xdr:rowOff>
              </to>
            </anchor>
          </objectPr>
        </oleObject>
      </mc:Choice>
      <mc:Fallback>
        <oleObject progId="Word.Picture.8" shapeId="16385" r:id="rId4"/>
      </mc:Fallback>
    </mc:AlternateContent>
    <mc:AlternateContent xmlns:mc="http://schemas.openxmlformats.org/markup-compatibility/2006">
      <mc:Choice Requires="x14">
        <oleObject progId="Word.Picture.8" shapeId="16386" r:id="rId6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28575</xdr:rowOff>
              </from>
              <to>
                <xdr:col>8</xdr:col>
                <xdr:colOff>419100</xdr:colOff>
                <xdr:row>2</xdr:row>
                <xdr:rowOff>0</xdr:rowOff>
              </to>
            </anchor>
          </objectPr>
        </oleObject>
      </mc:Choice>
      <mc:Fallback>
        <oleObject progId="Word.Picture.8" shapeId="1638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zoomScale="110" zoomScaleNormal="110" workbookViewId="0">
      <pane ySplit="11" topLeftCell="A12" activePane="bottomLeft" state="frozen"/>
      <selection pane="bottomLeft" activeCell="A12" sqref="A12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4.7109375" style="1" customWidth="1"/>
    <col min="7" max="7" width="5" style="1" customWidth="1"/>
    <col min="8" max="8" width="7.5703125" style="1" customWidth="1"/>
    <col min="9" max="9" width="5.85546875" style="1" customWidth="1"/>
    <col min="10" max="10" width="6" style="1" customWidth="1"/>
    <col min="11" max="11" width="5.140625" style="1" customWidth="1"/>
    <col min="12" max="13" width="6" style="1" customWidth="1"/>
    <col min="14" max="14" width="4.85546875" style="1" customWidth="1"/>
    <col min="15" max="16" width="6" style="1" customWidth="1"/>
    <col min="17" max="17" width="5" style="1" customWidth="1"/>
    <col min="18" max="19" width="6" style="1" customWidth="1"/>
    <col min="20" max="20" width="4.5703125" style="1" customWidth="1"/>
    <col min="21" max="21" width="6" style="1" customWidth="1"/>
    <col min="22" max="22" width="6.140625" style="1" customWidth="1"/>
    <col min="23" max="23" width="4.7109375" style="1" customWidth="1"/>
    <col min="24" max="24" width="6" style="1" customWidth="1"/>
    <col min="25" max="25" width="5.5703125" style="1" customWidth="1"/>
    <col min="26" max="26" width="5" style="1" customWidth="1"/>
    <col min="27" max="27" width="5.7109375" style="1" customWidth="1"/>
  </cols>
  <sheetData>
    <row r="1" spans="1:27" ht="5.25" customHeight="1"/>
    <row r="3" spans="1:27" ht="9" customHeight="1"/>
    <row r="4" spans="1:27" ht="9.75" customHeight="1">
      <c r="I4" s="3" t="s">
        <v>3</v>
      </c>
      <c r="J4" s="2"/>
      <c r="K4" s="2"/>
      <c r="L4" s="2"/>
      <c r="M4" s="2"/>
      <c r="N4" s="2"/>
    </row>
    <row r="5" spans="1:27" ht="9.75" customHeight="1">
      <c r="I5" s="3" t="s">
        <v>2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7" t="s">
        <v>57</v>
      </c>
      <c r="C8" s="117"/>
      <c r="D8" s="117"/>
      <c r="E8" s="117"/>
      <c r="F8" s="117"/>
      <c r="G8" s="117"/>
      <c r="H8" s="45"/>
      <c r="I8" s="45"/>
      <c r="J8" s="45"/>
      <c r="K8" s="45"/>
      <c r="N8" s="118" t="s">
        <v>109</v>
      </c>
      <c r="O8" s="21"/>
      <c r="P8" s="21"/>
      <c r="Q8" s="21"/>
      <c r="R8" s="21"/>
      <c r="S8" s="21"/>
      <c r="T8" s="296"/>
      <c r="U8" s="296"/>
      <c r="V8" s="248">
        <f>'base(indices)'!K1</f>
        <v>43739</v>
      </c>
      <c r="W8" s="248"/>
    </row>
    <row r="9" spans="1:27" ht="13.5" thickBot="1">
      <c r="B9" s="6" t="s">
        <v>94</v>
      </c>
      <c r="C9" s="6"/>
      <c r="F9" s="5"/>
      <c r="G9" s="5"/>
      <c r="K9" s="144" t="s">
        <v>77</v>
      </c>
      <c r="L9" s="112"/>
      <c r="M9" s="113"/>
      <c r="N9" s="114"/>
      <c r="O9" s="113"/>
    </row>
    <row r="10" spans="1:27" ht="12" customHeight="1" thickBot="1">
      <c r="A10" s="235" t="s">
        <v>49</v>
      </c>
      <c r="B10" s="239" t="s">
        <v>5</v>
      </c>
      <c r="C10" s="241" t="s">
        <v>38</v>
      </c>
      <c r="D10" s="243" t="s">
        <v>39</v>
      </c>
      <c r="E10" s="243" t="s">
        <v>50</v>
      </c>
      <c r="F10" s="245" t="s">
        <v>51</v>
      </c>
      <c r="G10" s="245" t="s">
        <v>52</v>
      </c>
      <c r="H10" s="228" t="s">
        <v>131</v>
      </c>
      <c r="I10" s="230" t="s">
        <v>79</v>
      </c>
      <c r="J10" s="300" t="s">
        <v>78</v>
      </c>
      <c r="K10" s="232"/>
      <c r="L10" s="171" t="s">
        <v>132</v>
      </c>
      <c r="M10" s="172">
        <v>0.9</v>
      </c>
      <c r="N10" s="173" t="s">
        <v>132</v>
      </c>
      <c r="O10" s="174"/>
      <c r="P10" s="175">
        <v>0.8</v>
      </c>
      <c r="Q10" s="176" t="s">
        <v>132</v>
      </c>
      <c r="R10" s="177"/>
      <c r="S10" s="172">
        <v>0.7</v>
      </c>
      <c r="T10" s="173"/>
      <c r="U10" s="174"/>
      <c r="V10" s="175">
        <v>0.6</v>
      </c>
      <c r="W10" s="176" t="s">
        <v>133</v>
      </c>
      <c r="X10" s="177"/>
      <c r="Y10" s="178">
        <v>0.5</v>
      </c>
      <c r="Z10" s="173" t="s">
        <v>132</v>
      </c>
      <c r="AA10" s="179"/>
    </row>
    <row r="11" spans="1:27" ht="35.25" customHeight="1" thickBot="1">
      <c r="A11" s="293"/>
      <c r="B11" s="240"/>
      <c r="C11" s="242"/>
      <c r="D11" s="294"/>
      <c r="E11" s="294"/>
      <c r="F11" s="295"/>
      <c r="G11" s="295"/>
      <c r="H11" s="298"/>
      <c r="I11" s="303"/>
      <c r="J11" s="35" t="s">
        <v>141</v>
      </c>
      <c r="K11" s="221" t="s">
        <v>140</v>
      </c>
      <c r="L11" s="165" t="s">
        <v>0</v>
      </c>
      <c r="M11" s="35" t="s">
        <v>141</v>
      </c>
      <c r="N11" s="221" t="s">
        <v>140</v>
      </c>
      <c r="O11" s="34" t="s">
        <v>44</v>
      </c>
      <c r="P11" s="35" t="s">
        <v>141</v>
      </c>
      <c r="Q11" s="220" t="s">
        <v>72</v>
      </c>
      <c r="R11" s="34" t="s">
        <v>53</v>
      </c>
      <c r="S11" s="35" t="s">
        <v>141</v>
      </c>
      <c r="T11" s="220" t="s">
        <v>72</v>
      </c>
      <c r="U11" s="34" t="s">
        <v>54</v>
      </c>
      <c r="V11" s="35" t="s">
        <v>141</v>
      </c>
      <c r="W11" s="220" t="s">
        <v>72</v>
      </c>
      <c r="X11" s="34" t="s">
        <v>55</v>
      </c>
      <c r="Y11" s="211" t="s">
        <v>41</v>
      </c>
      <c r="Z11" s="220" t="s">
        <v>72</v>
      </c>
      <c r="AA11" s="34" t="s">
        <v>64</v>
      </c>
    </row>
    <row r="12" spans="1:27" ht="11.25" customHeight="1">
      <c r="A12" s="130">
        <v>5</v>
      </c>
      <c r="B12" s="124">
        <v>40179</v>
      </c>
      <c r="C12" s="47">
        <f>'LOAS-SEM JRS E SEM CORREÇÃO'!C11</f>
        <v>510</v>
      </c>
      <c r="D12" s="96">
        <f>'base(indices)'!G16</f>
        <v>1.29448187</v>
      </c>
      <c r="E12" s="69">
        <f t="shared" ref="E12:E75" si="0">C12*D12</f>
        <v>660.18575369999996</v>
      </c>
      <c r="F12" s="48">
        <v>0</v>
      </c>
      <c r="G12" s="70">
        <f t="shared" ref="G12:G75" si="1">E12*F12</f>
        <v>0</v>
      </c>
      <c r="H12" s="215">
        <f>(E12+G12)*4</f>
        <v>2640.7430147999999</v>
      </c>
      <c r="I12" s="110">
        <f>E12/3</f>
        <v>220.0619179</v>
      </c>
      <c r="J12" s="110">
        <f>H12+I12</f>
        <v>2860.8049326999999</v>
      </c>
      <c r="K12" s="49"/>
      <c r="L12" s="50">
        <f t="shared" ref="L12:L21" si="2">J12+K12</f>
        <v>2860.8049326999999</v>
      </c>
      <c r="M12" s="51">
        <f t="shared" ref="M12:M21" si="3">J12*M$10</f>
        <v>2574.7244394300001</v>
      </c>
      <c r="N12" s="49">
        <f t="shared" ref="N12:N21" si="4">K12*M$10</f>
        <v>0</v>
      </c>
      <c r="O12" s="52">
        <f t="shared" ref="O12:O21" si="5">M12+N12</f>
        <v>2574.7244394300001</v>
      </c>
      <c r="P12" s="73">
        <f t="shared" ref="P12:P30" si="6">J12*$P$10</f>
        <v>2288.6439461599998</v>
      </c>
      <c r="Q12" s="49">
        <f t="shared" ref="Q12:Q75" si="7">K12*P$10</f>
        <v>0</v>
      </c>
      <c r="R12" s="53">
        <f t="shared" ref="R12:R37" si="8">P12+Q12</f>
        <v>2288.6439461599998</v>
      </c>
      <c r="S12" s="51">
        <f t="shared" ref="S12:S75" si="9">J12*S$10</f>
        <v>2002.5634528899998</v>
      </c>
      <c r="T12" s="49">
        <f t="shared" ref="T12:T75" si="10">K12*S$10</f>
        <v>0</v>
      </c>
      <c r="U12" s="52">
        <f t="shared" ref="U12:U75" si="11">S12+T12</f>
        <v>2002.5634528899998</v>
      </c>
      <c r="V12" s="51">
        <f t="shared" ref="V12:V75" si="12">J12*V$10</f>
        <v>1716.48295962</v>
      </c>
      <c r="W12" s="49">
        <f t="shared" ref="W12:W75" si="13">K12*V$10</f>
        <v>0</v>
      </c>
      <c r="X12" s="52">
        <f t="shared" ref="X12:X75" si="14">V12+W12</f>
        <v>1716.48295962</v>
      </c>
      <c r="Y12" s="51">
        <f t="shared" ref="Y12:Y75" si="15">M12*Y$10</f>
        <v>1287.362219715</v>
      </c>
      <c r="Z12" s="49">
        <f t="shared" ref="Z12:Z75" si="16">N12*Y$10</f>
        <v>0</v>
      </c>
      <c r="AA12" s="52">
        <f t="shared" ref="AA12:AA75" si="17">Y12+Z12</f>
        <v>1287.362219715</v>
      </c>
    </row>
    <row r="13" spans="1:27" s="30" customFormat="1" ht="11.25" customHeight="1">
      <c r="A13" s="130">
        <v>5</v>
      </c>
      <c r="B13" s="123">
        <v>40210</v>
      </c>
      <c r="C13" s="57">
        <f>'LOAS-SEM JRS E SEM CORREÇÃO'!C12</f>
        <v>510</v>
      </c>
      <c r="D13" s="96">
        <f>'base(indices)'!G17</f>
        <v>1.29448187</v>
      </c>
      <c r="E13" s="58">
        <f t="shared" si="0"/>
        <v>660.18575369999996</v>
      </c>
      <c r="F13" s="48">
        <v>0</v>
      </c>
      <c r="G13" s="60">
        <f t="shared" si="1"/>
        <v>0</v>
      </c>
      <c r="H13" s="216">
        <f>(E13+G13)*4</f>
        <v>2640.7430147999999</v>
      </c>
      <c r="I13" s="108">
        <f>E13/3</f>
        <v>220.0619179</v>
      </c>
      <c r="J13" s="108">
        <f>H13+I13</f>
        <v>2860.8049326999999</v>
      </c>
      <c r="K13" s="63">
        <v>0</v>
      </c>
      <c r="L13" s="64">
        <f t="shared" si="2"/>
        <v>2860.8049326999999</v>
      </c>
      <c r="M13" s="65">
        <f t="shared" si="3"/>
        <v>2574.7244394300001</v>
      </c>
      <c r="N13" s="63">
        <f t="shared" si="4"/>
        <v>0</v>
      </c>
      <c r="O13" s="66">
        <f t="shared" si="5"/>
        <v>2574.7244394300001</v>
      </c>
      <c r="P13" s="63">
        <f t="shared" si="6"/>
        <v>2288.6439461599998</v>
      </c>
      <c r="Q13" s="63">
        <f t="shared" si="7"/>
        <v>0</v>
      </c>
      <c r="R13" s="67">
        <f t="shared" si="8"/>
        <v>2288.6439461599998</v>
      </c>
      <c r="S13" s="65">
        <f t="shared" si="9"/>
        <v>2002.5634528899998</v>
      </c>
      <c r="T13" s="63">
        <f t="shared" si="10"/>
        <v>0</v>
      </c>
      <c r="U13" s="66">
        <f t="shared" si="11"/>
        <v>2002.5634528899998</v>
      </c>
      <c r="V13" s="65">
        <f t="shared" si="12"/>
        <v>1716.48295962</v>
      </c>
      <c r="W13" s="63">
        <f t="shared" si="13"/>
        <v>0</v>
      </c>
      <c r="X13" s="66">
        <f t="shared" si="14"/>
        <v>1716.48295962</v>
      </c>
      <c r="Y13" s="65">
        <f t="shared" si="15"/>
        <v>1287.362219715</v>
      </c>
      <c r="Z13" s="63">
        <f t="shared" si="16"/>
        <v>0</v>
      </c>
      <c r="AA13" s="66">
        <f t="shared" si="17"/>
        <v>1287.362219715</v>
      </c>
    </row>
    <row r="14" spans="1:27" ht="11.25" customHeight="1">
      <c r="A14" s="130">
        <v>5</v>
      </c>
      <c r="B14" s="124">
        <v>40238</v>
      </c>
      <c r="C14" s="57">
        <f>'LOAS-SEM JRS E SEM CORREÇÃO'!C13</f>
        <v>510</v>
      </c>
      <c r="D14" s="96">
        <f>'base(indices)'!G18</f>
        <v>1.29448187</v>
      </c>
      <c r="E14" s="69">
        <f t="shared" si="0"/>
        <v>660.18575369999996</v>
      </c>
      <c r="F14" s="48">
        <v>0</v>
      </c>
      <c r="G14" s="70">
        <f t="shared" si="1"/>
        <v>0</v>
      </c>
      <c r="H14" s="216">
        <f t="shared" ref="H14:H77" si="18">(E14+G14)*4</f>
        <v>2640.7430147999999</v>
      </c>
      <c r="I14" s="109">
        <f>E14/3</f>
        <v>220.0619179</v>
      </c>
      <c r="J14" s="109">
        <f t="shared" ref="J14:J77" si="19">H14+I14</f>
        <v>2860.8049326999999</v>
      </c>
      <c r="K14" s="49">
        <v>0</v>
      </c>
      <c r="L14" s="50">
        <f t="shared" si="2"/>
        <v>2860.8049326999999</v>
      </c>
      <c r="M14" s="51">
        <f t="shared" si="3"/>
        <v>2574.7244394300001</v>
      </c>
      <c r="N14" s="49">
        <f t="shared" si="4"/>
        <v>0</v>
      </c>
      <c r="O14" s="52">
        <f t="shared" si="5"/>
        <v>2574.7244394300001</v>
      </c>
      <c r="P14" s="73">
        <f t="shared" si="6"/>
        <v>2288.6439461599998</v>
      </c>
      <c r="Q14" s="49">
        <f t="shared" si="7"/>
        <v>0</v>
      </c>
      <c r="R14" s="53">
        <f t="shared" si="8"/>
        <v>2288.6439461599998</v>
      </c>
      <c r="S14" s="51">
        <f t="shared" si="9"/>
        <v>2002.5634528899998</v>
      </c>
      <c r="T14" s="49">
        <f t="shared" si="10"/>
        <v>0</v>
      </c>
      <c r="U14" s="52">
        <f t="shared" si="11"/>
        <v>2002.5634528899998</v>
      </c>
      <c r="V14" s="51">
        <f t="shared" si="12"/>
        <v>1716.48295962</v>
      </c>
      <c r="W14" s="49">
        <f t="shared" si="13"/>
        <v>0</v>
      </c>
      <c r="X14" s="52">
        <f t="shared" si="14"/>
        <v>1716.48295962</v>
      </c>
      <c r="Y14" s="51">
        <f t="shared" si="15"/>
        <v>1287.362219715</v>
      </c>
      <c r="Z14" s="49">
        <f t="shared" si="16"/>
        <v>0</v>
      </c>
      <c r="AA14" s="52">
        <f t="shared" si="17"/>
        <v>1287.362219715</v>
      </c>
    </row>
    <row r="15" spans="1:27" s="30" customFormat="1" ht="11.25" customHeight="1">
      <c r="A15" s="130">
        <v>5</v>
      </c>
      <c r="B15" s="124">
        <v>40269</v>
      </c>
      <c r="C15" s="57">
        <f>'LOAS-SEM JRS E SEM CORREÇÃO'!C14</f>
        <v>510</v>
      </c>
      <c r="D15" s="96">
        <f>'base(indices)'!G19</f>
        <v>1.29345745</v>
      </c>
      <c r="E15" s="58">
        <f t="shared" si="0"/>
        <v>659.66329949999999</v>
      </c>
      <c r="F15" s="48">
        <v>0</v>
      </c>
      <c r="G15" s="60">
        <f t="shared" si="1"/>
        <v>0</v>
      </c>
      <c r="H15" s="216">
        <f t="shared" si="18"/>
        <v>2638.653198</v>
      </c>
      <c r="I15" s="108">
        <f t="shared" ref="I15:I78" si="20">E15/3</f>
        <v>219.8877665</v>
      </c>
      <c r="J15" s="108">
        <f t="shared" si="19"/>
        <v>2858.5409645</v>
      </c>
      <c r="K15" s="63"/>
      <c r="L15" s="64">
        <f t="shared" si="2"/>
        <v>2858.5409645</v>
      </c>
      <c r="M15" s="65">
        <f t="shared" si="3"/>
        <v>2572.6868680500002</v>
      </c>
      <c r="N15" s="63">
        <f t="shared" si="4"/>
        <v>0</v>
      </c>
      <c r="O15" s="66">
        <f t="shared" si="5"/>
        <v>2572.6868680500002</v>
      </c>
      <c r="P15" s="63">
        <f t="shared" si="6"/>
        <v>2286.8327715999999</v>
      </c>
      <c r="Q15" s="63">
        <f t="shared" si="7"/>
        <v>0</v>
      </c>
      <c r="R15" s="67">
        <f t="shared" si="8"/>
        <v>2286.8327715999999</v>
      </c>
      <c r="S15" s="65">
        <f t="shared" si="9"/>
        <v>2000.9786751499998</v>
      </c>
      <c r="T15" s="63">
        <f t="shared" si="10"/>
        <v>0</v>
      </c>
      <c r="U15" s="66">
        <f t="shared" si="11"/>
        <v>2000.9786751499998</v>
      </c>
      <c r="V15" s="65">
        <f t="shared" si="12"/>
        <v>1715.1245787</v>
      </c>
      <c r="W15" s="63">
        <f t="shared" si="13"/>
        <v>0</v>
      </c>
      <c r="X15" s="66">
        <f t="shared" si="14"/>
        <v>1715.1245787</v>
      </c>
      <c r="Y15" s="65">
        <f t="shared" si="15"/>
        <v>1286.3434340250001</v>
      </c>
      <c r="Z15" s="63">
        <f t="shared" si="16"/>
        <v>0</v>
      </c>
      <c r="AA15" s="66">
        <f t="shared" si="17"/>
        <v>1286.3434340250001</v>
      </c>
    </row>
    <row r="16" spans="1:27" ht="11.25" customHeight="1">
      <c r="A16" s="130">
        <v>5</v>
      </c>
      <c r="B16" s="123">
        <v>40299</v>
      </c>
      <c r="C16" s="57">
        <f>'LOAS-SEM JRS E SEM CORREÇÃO'!C15</f>
        <v>510</v>
      </c>
      <c r="D16" s="96">
        <f>'base(indices)'!G20</f>
        <v>1.29345745</v>
      </c>
      <c r="E16" s="69">
        <f t="shared" si="0"/>
        <v>659.66329949999999</v>
      </c>
      <c r="F16" s="48">
        <v>0</v>
      </c>
      <c r="G16" s="70">
        <f t="shared" si="1"/>
        <v>0</v>
      </c>
      <c r="H16" s="216">
        <f t="shared" si="18"/>
        <v>2638.653198</v>
      </c>
      <c r="I16" s="109">
        <f t="shared" si="20"/>
        <v>219.8877665</v>
      </c>
      <c r="J16" s="109">
        <f t="shared" si="19"/>
        <v>2858.5409645</v>
      </c>
      <c r="K16" s="49"/>
      <c r="L16" s="50">
        <f t="shared" si="2"/>
        <v>2858.5409645</v>
      </c>
      <c r="M16" s="51">
        <f t="shared" si="3"/>
        <v>2572.6868680500002</v>
      </c>
      <c r="N16" s="49">
        <f t="shared" si="4"/>
        <v>0</v>
      </c>
      <c r="O16" s="52">
        <f t="shared" si="5"/>
        <v>2572.6868680500002</v>
      </c>
      <c r="P16" s="73">
        <f t="shared" si="6"/>
        <v>2286.8327715999999</v>
      </c>
      <c r="Q16" s="49">
        <f t="shared" si="7"/>
        <v>0</v>
      </c>
      <c r="R16" s="53">
        <f t="shared" si="8"/>
        <v>2286.8327715999999</v>
      </c>
      <c r="S16" s="51">
        <f t="shared" si="9"/>
        <v>2000.9786751499998</v>
      </c>
      <c r="T16" s="49">
        <f t="shared" si="10"/>
        <v>0</v>
      </c>
      <c r="U16" s="52">
        <f t="shared" si="11"/>
        <v>2000.9786751499998</v>
      </c>
      <c r="V16" s="51">
        <f t="shared" si="12"/>
        <v>1715.1245787</v>
      </c>
      <c r="W16" s="49">
        <f t="shared" si="13"/>
        <v>0</v>
      </c>
      <c r="X16" s="52">
        <f t="shared" si="14"/>
        <v>1715.1245787</v>
      </c>
      <c r="Y16" s="51">
        <f t="shared" si="15"/>
        <v>1286.3434340250001</v>
      </c>
      <c r="Z16" s="49">
        <f t="shared" si="16"/>
        <v>0</v>
      </c>
      <c r="AA16" s="52">
        <f t="shared" si="17"/>
        <v>1286.3434340250001</v>
      </c>
    </row>
    <row r="17" spans="1:27" s="30" customFormat="1" ht="11.25" customHeight="1">
      <c r="A17" s="130">
        <v>5</v>
      </c>
      <c r="B17" s="124">
        <v>40330</v>
      </c>
      <c r="C17" s="57">
        <f>'LOAS-SEM JRS E SEM CORREÇÃO'!C16</f>
        <v>510</v>
      </c>
      <c r="D17" s="96">
        <f>'base(indices)'!G21</f>
        <v>1.2927981200000001</v>
      </c>
      <c r="E17" s="58">
        <f t="shared" si="0"/>
        <v>659.32704120000005</v>
      </c>
      <c r="F17" s="48">
        <v>0</v>
      </c>
      <c r="G17" s="60">
        <f t="shared" si="1"/>
        <v>0</v>
      </c>
      <c r="H17" s="216">
        <f t="shared" si="18"/>
        <v>2637.3081648000002</v>
      </c>
      <c r="I17" s="108">
        <f t="shared" si="20"/>
        <v>219.77568040000003</v>
      </c>
      <c r="J17" s="108">
        <f t="shared" si="19"/>
        <v>2857.0838452000003</v>
      </c>
      <c r="K17" s="63"/>
      <c r="L17" s="64">
        <f t="shared" si="2"/>
        <v>2857.0838452000003</v>
      </c>
      <c r="M17" s="65">
        <f t="shared" si="3"/>
        <v>2571.3754606800003</v>
      </c>
      <c r="N17" s="63">
        <f t="shared" si="4"/>
        <v>0</v>
      </c>
      <c r="O17" s="66">
        <f t="shared" si="5"/>
        <v>2571.3754606800003</v>
      </c>
      <c r="P17" s="63">
        <f t="shared" si="6"/>
        <v>2285.6670761600003</v>
      </c>
      <c r="Q17" s="63">
        <f t="shared" si="7"/>
        <v>0</v>
      </c>
      <c r="R17" s="67">
        <f t="shared" si="8"/>
        <v>2285.6670761600003</v>
      </c>
      <c r="S17" s="65">
        <f t="shared" si="9"/>
        <v>1999.9586916400001</v>
      </c>
      <c r="T17" s="63">
        <f t="shared" si="10"/>
        <v>0</v>
      </c>
      <c r="U17" s="66">
        <f t="shared" si="11"/>
        <v>1999.9586916400001</v>
      </c>
      <c r="V17" s="65">
        <f t="shared" si="12"/>
        <v>1714.2503071200001</v>
      </c>
      <c r="W17" s="63">
        <f t="shared" si="13"/>
        <v>0</v>
      </c>
      <c r="X17" s="66">
        <f t="shared" si="14"/>
        <v>1714.2503071200001</v>
      </c>
      <c r="Y17" s="65">
        <f t="shared" si="15"/>
        <v>1285.6877303400001</v>
      </c>
      <c r="Z17" s="63">
        <f t="shared" si="16"/>
        <v>0</v>
      </c>
      <c r="AA17" s="66">
        <f t="shared" si="17"/>
        <v>1285.6877303400001</v>
      </c>
    </row>
    <row r="18" spans="1:27" ht="11.25" customHeight="1">
      <c r="A18" s="130">
        <v>5</v>
      </c>
      <c r="B18" s="124">
        <v>40360</v>
      </c>
      <c r="C18" s="57">
        <f>'LOAS-SEM JRS E SEM CORREÇÃO'!C17</f>
        <v>510</v>
      </c>
      <c r="D18" s="96">
        <f>'base(indices)'!G22</f>
        <v>1.2920371100000001</v>
      </c>
      <c r="E18" s="69">
        <f t="shared" si="0"/>
        <v>658.9389261</v>
      </c>
      <c r="F18" s="48">
        <v>0</v>
      </c>
      <c r="G18" s="70">
        <f t="shared" si="1"/>
        <v>0</v>
      </c>
      <c r="H18" s="216">
        <f t="shared" si="18"/>
        <v>2635.7557044</v>
      </c>
      <c r="I18" s="109">
        <f t="shared" si="20"/>
        <v>219.64630869999999</v>
      </c>
      <c r="J18" s="109">
        <f t="shared" si="19"/>
        <v>2855.4020131000002</v>
      </c>
      <c r="K18" s="49"/>
      <c r="L18" s="50">
        <f t="shared" si="2"/>
        <v>2855.4020131000002</v>
      </c>
      <c r="M18" s="51">
        <f t="shared" si="3"/>
        <v>2569.86181179</v>
      </c>
      <c r="N18" s="49">
        <f t="shared" si="4"/>
        <v>0</v>
      </c>
      <c r="O18" s="52">
        <f t="shared" si="5"/>
        <v>2569.86181179</v>
      </c>
      <c r="P18" s="73">
        <f t="shared" si="6"/>
        <v>2284.3216104800003</v>
      </c>
      <c r="Q18" s="49">
        <f t="shared" si="7"/>
        <v>0</v>
      </c>
      <c r="R18" s="53">
        <f t="shared" si="8"/>
        <v>2284.3216104800003</v>
      </c>
      <c r="S18" s="51">
        <f t="shared" si="9"/>
        <v>1998.78140917</v>
      </c>
      <c r="T18" s="49">
        <f t="shared" si="10"/>
        <v>0</v>
      </c>
      <c r="U18" s="52">
        <f t="shared" si="11"/>
        <v>1998.78140917</v>
      </c>
      <c r="V18" s="51">
        <f t="shared" si="12"/>
        <v>1713.24120786</v>
      </c>
      <c r="W18" s="49">
        <f t="shared" si="13"/>
        <v>0</v>
      </c>
      <c r="X18" s="52">
        <f t="shared" si="14"/>
        <v>1713.24120786</v>
      </c>
      <c r="Y18" s="51">
        <f t="shared" si="15"/>
        <v>1284.930905895</v>
      </c>
      <c r="Z18" s="49">
        <f t="shared" si="16"/>
        <v>0</v>
      </c>
      <c r="AA18" s="52">
        <f t="shared" si="17"/>
        <v>1284.930905895</v>
      </c>
    </row>
    <row r="19" spans="1:27" s="30" customFormat="1" ht="11.25" customHeight="1">
      <c r="A19" s="130">
        <v>5</v>
      </c>
      <c r="B19" s="123">
        <v>40391</v>
      </c>
      <c r="C19" s="57">
        <f>'LOAS-SEM JRS E SEM CORREÇÃO'!C18</f>
        <v>510</v>
      </c>
      <c r="D19" s="96">
        <f>'base(indices)'!G23</f>
        <v>1.29055169</v>
      </c>
      <c r="E19" s="58">
        <f t="shared" si="0"/>
        <v>658.18136190000007</v>
      </c>
      <c r="F19" s="48">
        <v>0</v>
      </c>
      <c r="G19" s="60">
        <f t="shared" si="1"/>
        <v>0</v>
      </c>
      <c r="H19" s="216">
        <f t="shared" si="18"/>
        <v>2632.7254476000003</v>
      </c>
      <c r="I19" s="108">
        <f t="shared" si="20"/>
        <v>219.39378730000001</v>
      </c>
      <c r="J19" s="108">
        <f t="shared" si="19"/>
        <v>2852.1192349000003</v>
      </c>
      <c r="K19" s="63"/>
      <c r="L19" s="64">
        <f t="shared" si="2"/>
        <v>2852.1192349000003</v>
      </c>
      <c r="M19" s="65">
        <f t="shared" si="3"/>
        <v>2566.9073114100001</v>
      </c>
      <c r="N19" s="63">
        <f t="shared" si="4"/>
        <v>0</v>
      </c>
      <c r="O19" s="66">
        <f t="shared" si="5"/>
        <v>2566.9073114100001</v>
      </c>
      <c r="P19" s="63">
        <f>J19*$P$10</f>
        <v>2281.6953879200005</v>
      </c>
      <c r="Q19" s="63">
        <f t="shared" si="7"/>
        <v>0</v>
      </c>
      <c r="R19" s="67">
        <f t="shared" si="8"/>
        <v>2281.6953879200005</v>
      </c>
      <c r="S19" s="65">
        <f t="shared" si="9"/>
        <v>1996.4834644300001</v>
      </c>
      <c r="T19" s="63">
        <f t="shared" si="10"/>
        <v>0</v>
      </c>
      <c r="U19" s="66">
        <f t="shared" si="11"/>
        <v>1996.4834644300001</v>
      </c>
      <c r="V19" s="65">
        <f t="shared" si="12"/>
        <v>1711.27154094</v>
      </c>
      <c r="W19" s="63">
        <f t="shared" si="13"/>
        <v>0</v>
      </c>
      <c r="X19" s="66">
        <f t="shared" si="14"/>
        <v>1711.27154094</v>
      </c>
      <c r="Y19" s="65">
        <f t="shared" si="15"/>
        <v>1283.4536557050001</v>
      </c>
      <c r="Z19" s="63">
        <f t="shared" si="16"/>
        <v>0</v>
      </c>
      <c r="AA19" s="66">
        <f t="shared" si="17"/>
        <v>1283.4536557050001</v>
      </c>
    </row>
    <row r="20" spans="1:27" ht="11.25" customHeight="1">
      <c r="A20" s="130">
        <v>5</v>
      </c>
      <c r="B20" s="124">
        <v>40422</v>
      </c>
      <c r="C20" s="57">
        <f>'LOAS-SEM JRS E SEM CORREÇÃO'!C19</f>
        <v>510</v>
      </c>
      <c r="D20" s="96">
        <f>'base(indices)'!G24</f>
        <v>1.2893796399999999</v>
      </c>
      <c r="E20" s="69">
        <f t="shared" si="0"/>
        <v>657.58361639999998</v>
      </c>
      <c r="F20" s="48">
        <v>0</v>
      </c>
      <c r="G20" s="70">
        <f t="shared" si="1"/>
        <v>0</v>
      </c>
      <c r="H20" s="216">
        <f t="shared" si="18"/>
        <v>2630.3344655999999</v>
      </c>
      <c r="I20" s="109">
        <f t="shared" si="20"/>
        <v>219.1945388</v>
      </c>
      <c r="J20" s="109">
        <f t="shared" si="19"/>
        <v>2849.5290043999998</v>
      </c>
      <c r="K20" s="49"/>
      <c r="L20" s="50">
        <f t="shared" si="2"/>
        <v>2849.5290043999998</v>
      </c>
      <c r="M20" s="51">
        <f t="shared" si="3"/>
        <v>2564.5761039599997</v>
      </c>
      <c r="N20" s="49">
        <f t="shared" si="4"/>
        <v>0</v>
      </c>
      <c r="O20" s="52">
        <f t="shared" si="5"/>
        <v>2564.5761039599997</v>
      </c>
      <c r="P20" s="73">
        <f t="shared" si="6"/>
        <v>2279.6232035200001</v>
      </c>
      <c r="Q20" s="49">
        <f t="shared" si="7"/>
        <v>0</v>
      </c>
      <c r="R20" s="53">
        <f t="shared" si="8"/>
        <v>2279.6232035200001</v>
      </c>
      <c r="S20" s="51">
        <f t="shared" si="9"/>
        <v>1994.6703030799997</v>
      </c>
      <c r="T20" s="49">
        <f t="shared" si="10"/>
        <v>0</v>
      </c>
      <c r="U20" s="52">
        <f t="shared" si="11"/>
        <v>1994.6703030799997</v>
      </c>
      <c r="V20" s="51">
        <f t="shared" si="12"/>
        <v>1709.7174026399998</v>
      </c>
      <c r="W20" s="49">
        <f t="shared" si="13"/>
        <v>0</v>
      </c>
      <c r="X20" s="52">
        <f t="shared" si="14"/>
        <v>1709.7174026399998</v>
      </c>
      <c r="Y20" s="51">
        <f t="shared" si="15"/>
        <v>1282.2880519799999</v>
      </c>
      <c r="Z20" s="49">
        <f t="shared" si="16"/>
        <v>0</v>
      </c>
      <c r="AA20" s="52">
        <f t="shared" si="17"/>
        <v>1282.2880519799999</v>
      </c>
    </row>
    <row r="21" spans="1:27" s="30" customFormat="1" ht="11.25" customHeight="1">
      <c r="A21" s="130">
        <v>5</v>
      </c>
      <c r="B21" s="124">
        <v>40452</v>
      </c>
      <c r="C21" s="57">
        <f>'LOAS-SEM JRS E SEM CORREÇÃO'!C20</f>
        <v>510</v>
      </c>
      <c r="D21" s="96">
        <f>'base(indices)'!G25</f>
        <v>1.2884751299999999</v>
      </c>
      <c r="E21" s="58">
        <f t="shared" si="0"/>
        <v>657.12231629999997</v>
      </c>
      <c r="F21" s="48">
        <v>0</v>
      </c>
      <c r="G21" s="60">
        <f t="shared" si="1"/>
        <v>0</v>
      </c>
      <c r="H21" s="216">
        <f t="shared" si="18"/>
        <v>2628.4892651999999</v>
      </c>
      <c r="I21" s="108">
        <f t="shared" si="20"/>
        <v>219.0407721</v>
      </c>
      <c r="J21" s="108">
        <f t="shared" si="19"/>
        <v>2847.5300373</v>
      </c>
      <c r="K21" s="63"/>
      <c r="L21" s="64">
        <f t="shared" si="2"/>
        <v>2847.5300373</v>
      </c>
      <c r="M21" s="65">
        <f t="shared" si="3"/>
        <v>2562.7770335700002</v>
      </c>
      <c r="N21" s="63">
        <f t="shared" si="4"/>
        <v>0</v>
      </c>
      <c r="O21" s="66">
        <f t="shared" si="5"/>
        <v>2562.7770335700002</v>
      </c>
      <c r="P21" s="63">
        <f t="shared" si="6"/>
        <v>2278.0240298399999</v>
      </c>
      <c r="Q21" s="63">
        <f t="shared" si="7"/>
        <v>0</v>
      </c>
      <c r="R21" s="67">
        <f t="shared" si="8"/>
        <v>2278.0240298399999</v>
      </c>
      <c r="S21" s="65">
        <f t="shared" si="9"/>
        <v>1993.2710261099999</v>
      </c>
      <c r="T21" s="63">
        <f t="shared" si="10"/>
        <v>0</v>
      </c>
      <c r="U21" s="66">
        <f t="shared" si="11"/>
        <v>1993.2710261099999</v>
      </c>
      <c r="V21" s="65">
        <f t="shared" si="12"/>
        <v>1708.51802238</v>
      </c>
      <c r="W21" s="63">
        <f t="shared" si="13"/>
        <v>0</v>
      </c>
      <c r="X21" s="66">
        <f t="shared" si="14"/>
        <v>1708.51802238</v>
      </c>
      <c r="Y21" s="65">
        <f t="shared" si="15"/>
        <v>1281.3885167850001</v>
      </c>
      <c r="Z21" s="63">
        <f t="shared" si="16"/>
        <v>0</v>
      </c>
      <c r="AA21" s="66">
        <f t="shared" si="17"/>
        <v>1281.3885167850001</v>
      </c>
    </row>
    <row r="22" spans="1:27" ht="11.25" customHeight="1">
      <c r="A22" s="130">
        <v>5</v>
      </c>
      <c r="B22" s="123">
        <v>40483</v>
      </c>
      <c r="C22" s="57">
        <f>'LOAS-SEM JRS E SEM CORREÇÃO'!C21</f>
        <v>510</v>
      </c>
      <c r="D22" s="96">
        <f>'base(indices)'!G26</f>
        <v>1.2878672600000001</v>
      </c>
      <c r="E22" s="69">
        <f t="shared" si="0"/>
        <v>656.81230260000007</v>
      </c>
      <c r="F22" s="48">
        <v>0</v>
      </c>
      <c r="G22" s="70">
        <f t="shared" si="1"/>
        <v>0</v>
      </c>
      <c r="H22" s="216">
        <f t="shared" si="18"/>
        <v>2627.2492104000003</v>
      </c>
      <c r="I22" s="109">
        <f t="shared" si="20"/>
        <v>218.93743420000001</v>
      </c>
      <c r="J22" s="109">
        <f t="shared" si="19"/>
        <v>2846.1866446000004</v>
      </c>
      <c r="K22" s="49"/>
      <c r="L22" s="50">
        <f>J22+K22</f>
        <v>2846.1866446000004</v>
      </c>
      <c r="M22" s="51">
        <f>J22*M$10</f>
        <v>2561.5679801400006</v>
      </c>
      <c r="N22" s="49">
        <f>K22*M$10</f>
        <v>0</v>
      </c>
      <c r="O22" s="52">
        <f>M22+N22</f>
        <v>2561.5679801400006</v>
      </c>
      <c r="P22" s="73">
        <f t="shared" si="6"/>
        <v>2276.9493156800004</v>
      </c>
      <c r="Q22" s="49">
        <f t="shared" si="7"/>
        <v>0</v>
      </c>
      <c r="R22" s="53">
        <f t="shared" si="8"/>
        <v>2276.9493156800004</v>
      </c>
      <c r="S22" s="51">
        <f t="shared" si="9"/>
        <v>1992.3306512200002</v>
      </c>
      <c r="T22" s="49">
        <f t="shared" si="10"/>
        <v>0</v>
      </c>
      <c r="U22" s="52">
        <f t="shared" si="11"/>
        <v>1992.3306512200002</v>
      </c>
      <c r="V22" s="51">
        <f t="shared" si="12"/>
        <v>1707.7119867600002</v>
      </c>
      <c r="W22" s="49">
        <f t="shared" si="13"/>
        <v>0</v>
      </c>
      <c r="X22" s="52">
        <f t="shared" si="14"/>
        <v>1707.7119867600002</v>
      </c>
      <c r="Y22" s="51">
        <f t="shared" si="15"/>
        <v>1280.7839900700003</v>
      </c>
      <c r="Z22" s="49">
        <f t="shared" si="16"/>
        <v>0</v>
      </c>
      <c r="AA22" s="52">
        <f t="shared" si="17"/>
        <v>1280.7839900700003</v>
      </c>
    </row>
    <row r="23" spans="1:27" s="30" customFormat="1" ht="11.25" customHeight="1">
      <c r="A23" s="130">
        <v>5</v>
      </c>
      <c r="B23" s="124">
        <v>40513</v>
      </c>
      <c r="C23" s="57">
        <f>'LOAS-SEM JRS E SEM CORREÇÃO'!C22</f>
        <v>510</v>
      </c>
      <c r="D23" s="96">
        <f>'base(indices)'!G27</f>
        <v>1.2874346800000001</v>
      </c>
      <c r="E23" s="58">
        <f t="shared" si="0"/>
        <v>656.59168680000005</v>
      </c>
      <c r="F23" s="48">
        <v>0</v>
      </c>
      <c r="G23" s="60">
        <f t="shared" si="1"/>
        <v>0</v>
      </c>
      <c r="H23" s="216">
        <f t="shared" si="18"/>
        <v>2626.3667472000002</v>
      </c>
      <c r="I23" s="108">
        <f t="shared" si="20"/>
        <v>218.86389560000001</v>
      </c>
      <c r="J23" s="108">
        <f t="shared" si="19"/>
        <v>2845.2306428000002</v>
      </c>
      <c r="K23" s="63"/>
      <c r="L23" s="64">
        <f>J23+K23</f>
        <v>2845.2306428000002</v>
      </c>
      <c r="M23" s="65">
        <f>J23*M$10</f>
        <v>2560.7075785200004</v>
      </c>
      <c r="N23" s="63">
        <f t="shared" ref="N23:N86" si="21">K23*M$10</f>
        <v>0</v>
      </c>
      <c r="O23" s="66">
        <f t="shared" ref="O23:O86" si="22">M23+N23</f>
        <v>2560.7075785200004</v>
      </c>
      <c r="P23" s="63">
        <f t="shared" si="6"/>
        <v>2276.1845142400002</v>
      </c>
      <c r="Q23" s="63">
        <f t="shared" si="7"/>
        <v>0</v>
      </c>
      <c r="R23" s="67">
        <f t="shared" si="8"/>
        <v>2276.1845142400002</v>
      </c>
      <c r="S23" s="65">
        <f t="shared" si="9"/>
        <v>1991.66144996</v>
      </c>
      <c r="T23" s="63">
        <f t="shared" si="10"/>
        <v>0</v>
      </c>
      <c r="U23" s="66">
        <f t="shared" si="11"/>
        <v>1991.66144996</v>
      </c>
      <c r="V23" s="65">
        <f t="shared" si="12"/>
        <v>1707.1383856800001</v>
      </c>
      <c r="W23" s="63">
        <f t="shared" si="13"/>
        <v>0</v>
      </c>
      <c r="X23" s="66">
        <f t="shared" si="14"/>
        <v>1707.1383856800001</v>
      </c>
      <c r="Y23" s="65">
        <f t="shared" si="15"/>
        <v>1280.3537892600002</v>
      </c>
      <c r="Z23" s="63">
        <f t="shared" si="16"/>
        <v>0</v>
      </c>
      <c r="AA23" s="66">
        <f t="shared" si="17"/>
        <v>1280.3537892600002</v>
      </c>
    </row>
    <row r="24" spans="1:27" ht="14.25" customHeight="1">
      <c r="A24" s="130">
        <v>5</v>
      </c>
      <c r="B24" s="124">
        <v>40544</v>
      </c>
      <c r="C24" s="57">
        <f>'LOAS-SEM JRS E SEM CORREÇÃO'!C23</f>
        <v>540</v>
      </c>
      <c r="D24" s="96">
        <f>'base(indices)'!G28</f>
        <v>1.28562709</v>
      </c>
      <c r="E24" s="69">
        <f t="shared" si="0"/>
        <v>694.23862859999997</v>
      </c>
      <c r="F24" s="48">
        <v>0</v>
      </c>
      <c r="G24" s="70">
        <f t="shared" si="1"/>
        <v>0</v>
      </c>
      <c r="H24" s="216">
        <f t="shared" si="18"/>
        <v>2776.9545143999999</v>
      </c>
      <c r="I24" s="109">
        <f t="shared" si="20"/>
        <v>231.4128762</v>
      </c>
      <c r="J24" s="109">
        <f t="shared" si="19"/>
        <v>3008.3673905999999</v>
      </c>
      <c r="K24" s="49"/>
      <c r="L24" s="50">
        <f t="shared" ref="L24:L87" si="23">J24+K24</f>
        <v>3008.3673905999999</v>
      </c>
      <c r="M24" s="51">
        <f t="shared" ref="M24:M87" si="24">J24*M$10</f>
        <v>2707.5306515399998</v>
      </c>
      <c r="N24" s="49">
        <f t="shared" si="21"/>
        <v>0</v>
      </c>
      <c r="O24" s="52">
        <f t="shared" si="22"/>
        <v>2707.5306515399998</v>
      </c>
      <c r="P24" s="73">
        <f>J24*$P$10</f>
        <v>2406.6939124800001</v>
      </c>
      <c r="Q24" s="49">
        <f t="shared" si="7"/>
        <v>0</v>
      </c>
      <c r="R24" s="53">
        <f t="shared" si="8"/>
        <v>2406.6939124800001</v>
      </c>
      <c r="S24" s="51">
        <f t="shared" si="9"/>
        <v>2105.85717342</v>
      </c>
      <c r="T24" s="49">
        <f t="shared" si="10"/>
        <v>0</v>
      </c>
      <c r="U24" s="52">
        <f t="shared" si="11"/>
        <v>2105.85717342</v>
      </c>
      <c r="V24" s="51">
        <f t="shared" si="12"/>
        <v>1805.0204343599999</v>
      </c>
      <c r="W24" s="49">
        <f t="shared" si="13"/>
        <v>0</v>
      </c>
      <c r="X24" s="52">
        <f t="shared" si="14"/>
        <v>1805.0204343599999</v>
      </c>
      <c r="Y24" s="51">
        <f t="shared" si="15"/>
        <v>1353.7653257699999</v>
      </c>
      <c r="Z24" s="49">
        <f t="shared" si="16"/>
        <v>0</v>
      </c>
      <c r="AA24" s="52">
        <f t="shared" si="17"/>
        <v>1353.7653257699999</v>
      </c>
    </row>
    <row r="25" spans="1:27" s="30" customFormat="1" ht="14.25" customHeight="1">
      <c r="A25" s="130">
        <v>5</v>
      </c>
      <c r="B25" s="123">
        <v>40575</v>
      </c>
      <c r="C25" s="57">
        <f>'LOAS-SEM JRS E SEM CORREÇÃO'!C24</f>
        <v>540</v>
      </c>
      <c r="D25" s="96">
        <f>'base(indices)'!G29</f>
        <v>1.2847085199999999</v>
      </c>
      <c r="E25" s="58">
        <f t="shared" si="0"/>
        <v>693.74260079999999</v>
      </c>
      <c r="F25" s="48">
        <v>0</v>
      </c>
      <c r="G25" s="60">
        <f t="shared" si="1"/>
        <v>0</v>
      </c>
      <c r="H25" s="216">
        <f t="shared" si="18"/>
        <v>2774.9704032</v>
      </c>
      <c r="I25" s="108">
        <f t="shared" si="20"/>
        <v>231.2475336</v>
      </c>
      <c r="J25" s="108">
        <f t="shared" si="19"/>
        <v>3006.2179367999997</v>
      </c>
      <c r="K25" s="63"/>
      <c r="L25" s="64">
        <f t="shared" si="23"/>
        <v>3006.2179367999997</v>
      </c>
      <c r="M25" s="65">
        <f t="shared" si="24"/>
        <v>2705.5961431199999</v>
      </c>
      <c r="N25" s="63">
        <f t="shared" si="21"/>
        <v>0</v>
      </c>
      <c r="O25" s="66">
        <f t="shared" si="22"/>
        <v>2705.5961431199999</v>
      </c>
      <c r="P25" s="63">
        <f t="shared" si="6"/>
        <v>2404.97434944</v>
      </c>
      <c r="Q25" s="63">
        <f t="shared" si="7"/>
        <v>0</v>
      </c>
      <c r="R25" s="67">
        <f t="shared" si="8"/>
        <v>2404.97434944</v>
      </c>
      <c r="S25" s="65">
        <f t="shared" si="9"/>
        <v>2104.3525557599996</v>
      </c>
      <c r="T25" s="63">
        <f t="shared" si="10"/>
        <v>0</v>
      </c>
      <c r="U25" s="66">
        <f t="shared" si="11"/>
        <v>2104.3525557599996</v>
      </c>
      <c r="V25" s="65">
        <f t="shared" si="12"/>
        <v>1803.7307620799997</v>
      </c>
      <c r="W25" s="63">
        <f t="shared" si="13"/>
        <v>0</v>
      </c>
      <c r="X25" s="66">
        <f t="shared" si="14"/>
        <v>1803.7307620799997</v>
      </c>
      <c r="Y25" s="65">
        <f t="shared" si="15"/>
        <v>1352.7980715599999</v>
      </c>
      <c r="Z25" s="63">
        <f t="shared" si="16"/>
        <v>0</v>
      </c>
      <c r="AA25" s="66">
        <f t="shared" si="17"/>
        <v>1352.7980715599999</v>
      </c>
    </row>
    <row r="26" spans="1:27" ht="14.25" customHeight="1">
      <c r="A26" s="130">
        <v>5</v>
      </c>
      <c r="B26" s="124">
        <v>40603</v>
      </c>
      <c r="C26" s="57">
        <f>'LOAS-SEM JRS E SEM CORREÇÃO'!C25</f>
        <v>545</v>
      </c>
      <c r="D26" s="96">
        <f>'base(indices)'!G30</f>
        <v>1.2840356900000001</v>
      </c>
      <c r="E26" s="69">
        <f t="shared" si="0"/>
        <v>699.79945105000002</v>
      </c>
      <c r="F26" s="48">
        <v>0</v>
      </c>
      <c r="G26" s="70">
        <f t="shared" si="1"/>
        <v>0</v>
      </c>
      <c r="H26" s="216">
        <f t="shared" si="18"/>
        <v>2799.1978042000001</v>
      </c>
      <c r="I26" s="109">
        <f t="shared" si="20"/>
        <v>233.26648368333335</v>
      </c>
      <c r="J26" s="109">
        <f t="shared" si="19"/>
        <v>3032.4642878833333</v>
      </c>
      <c r="K26" s="49"/>
      <c r="L26" s="50">
        <f t="shared" si="23"/>
        <v>3032.4642878833333</v>
      </c>
      <c r="M26" s="51">
        <f t="shared" si="24"/>
        <v>2729.2178590950002</v>
      </c>
      <c r="N26" s="49">
        <f t="shared" si="21"/>
        <v>0</v>
      </c>
      <c r="O26" s="52">
        <f t="shared" si="22"/>
        <v>2729.2178590950002</v>
      </c>
      <c r="P26" s="73">
        <f t="shared" si="6"/>
        <v>2425.9714303066667</v>
      </c>
      <c r="Q26" s="49">
        <f t="shared" si="7"/>
        <v>0</v>
      </c>
      <c r="R26" s="53">
        <f t="shared" si="8"/>
        <v>2425.9714303066667</v>
      </c>
      <c r="S26" s="51">
        <f t="shared" si="9"/>
        <v>2122.7250015183331</v>
      </c>
      <c r="T26" s="49">
        <f t="shared" si="10"/>
        <v>0</v>
      </c>
      <c r="U26" s="52">
        <f t="shared" si="11"/>
        <v>2122.7250015183331</v>
      </c>
      <c r="V26" s="51">
        <f t="shared" si="12"/>
        <v>1819.47857273</v>
      </c>
      <c r="W26" s="49">
        <f t="shared" si="13"/>
        <v>0</v>
      </c>
      <c r="X26" s="52">
        <f t="shared" si="14"/>
        <v>1819.47857273</v>
      </c>
      <c r="Y26" s="51">
        <f t="shared" si="15"/>
        <v>1364.6089295475001</v>
      </c>
      <c r="Z26" s="49">
        <f t="shared" si="16"/>
        <v>0</v>
      </c>
      <c r="AA26" s="52">
        <f t="shared" si="17"/>
        <v>1364.6089295475001</v>
      </c>
    </row>
    <row r="27" spans="1:27" s="30" customFormat="1" ht="14.25" customHeight="1">
      <c r="A27" s="130">
        <v>5</v>
      </c>
      <c r="B27" s="124">
        <v>40634</v>
      </c>
      <c r="C27" s="57">
        <f>'LOAS-SEM JRS E SEM CORREÇÃO'!C26</f>
        <v>545</v>
      </c>
      <c r="D27" s="96">
        <f>'base(indices)'!G31</f>
        <v>1.28248132</v>
      </c>
      <c r="E27" s="58">
        <f t="shared" si="0"/>
        <v>698.95231939999996</v>
      </c>
      <c r="F27" s="48">
        <v>0</v>
      </c>
      <c r="G27" s="60">
        <f t="shared" si="1"/>
        <v>0</v>
      </c>
      <c r="H27" s="216">
        <f t="shared" si="18"/>
        <v>2795.8092775999999</v>
      </c>
      <c r="I27" s="108">
        <f t="shared" si="20"/>
        <v>232.98410646666665</v>
      </c>
      <c r="J27" s="108">
        <f t="shared" si="19"/>
        <v>3028.7933840666665</v>
      </c>
      <c r="K27" s="63"/>
      <c r="L27" s="64">
        <f t="shared" si="23"/>
        <v>3028.7933840666665</v>
      </c>
      <c r="M27" s="65">
        <f t="shared" si="24"/>
        <v>2725.9140456599998</v>
      </c>
      <c r="N27" s="63">
        <f t="shared" si="21"/>
        <v>0</v>
      </c>
      <c r="O27" s="66">
        <f t="shared" si="22"/>
        <v>2725.9140456599998</v>
      </c>
      <c r="P27" s="63">
        <f t="shared" si="6"/>
        <v>2423.0347072533332</v>
      </c>
      <c r="Q27" s="63">
        <f t="shared" si="7"/>
        <v>0</v>
      </c>
      <c r="R27" s="67">
        <f t="shared" si="8"/>
        <v>2423.0347072533332</v>
      </c>
      <c r="S27" s="65">
        <f t="shared" si="9"/>
        <v>2120.1553688466665</v>
      </c>
      <c r="T27" s="63">
        <f t="shared" si="10"/>
        <v>0</v>
      </c>
      <c r="U27" s="66">
        <f t="shared" si="11"/>
        <v>2120.1553688466665</v>
      </c>
      <c r="V27" s="65">
        <f t="shared" si="12"/>
        <v>1817.2760304399999</v>
      </c>
      <c r="W27" s="63">
        <f t="shared" si="13"/>
        <v>0</v>
      </c>
      <c r="X27" s="66">
        <f t="shared" si="14"/>
        <v>1817.2760304399999</v>
      </c>
      <c r="Y27" s="65">
        <f t="shared" si="15"/>
        <v>1362.9570228299999</v>
      </c>
      <c r="Z27" s="63">
        <f t="shared" si="16"/>
        <v>0</v>
      </c>
      <c r="AA27" s="66">
        <f t="shared" si="17"/>
        <v>1362.9570228299999</v>
      </c>
    </row>
    <row r="28" spans="1:27" ht="14.25" customHeight="1">
      <c r="A28" s="130">
        <v>5</v>
      </c>
      <c r="B28" s="123">
        <v>40664</v>
      </c>
      <c r="C28" s="57">
        <f>'LOAS-SEM JRS E SEM CORREÇÃO'!C27</f>
        <v>545</v>
      </c>
      <c r="D28" s="96">
        <f>'base(indices)'!G32</f>
        <v>1.28200826</v>
      </c>
      <c r="E28" s="69">
        <f t="shared" si="0"/>
        <v>698.69450170000005</v>
      </c>
      <c r="F28" s="48">
        <v>0</v>
      </c>
      <c r="G28" s="70">
        <f t="shared" si="1"/>
        <v>0</v>
      </c>
      <c r="H28" s="216">
        <f t="shared" si="18"/>
        <v>2794.7780068000002</v>
      </c>
      <c r="I28" s="109">
        <f t="shared" si="20"/>
        <v>232.89816723333334</v>
      </c>
      <c r="J28" s="109">
        <f t="shared" si="19"/>
        <v>3027.6761740333336</v>
      </c>
      <c r="K28" s="49"/>
      <c r="L28" s="50">
        <f t="shared" si="23"/>
        <v>3027.6761740333336</v>
      </c>
      <c r="M28" s="51">
        <f t="shared" si="24"/>
        <v>2724.9085566300005</v>
      </c>
      <c r="N28" s="49">
        <f t="shared" si="21"/>
        <v>0</v>
      </c>
      <c r="O28" s="52">
        <f t="shared" si="22"/>
        <v>2724.9085566300005</v>
      </c>
      <c r="P28" s="73">
        <f t="shared" si="6"/>
        <v>2422.1409392266669</v>
      </c>
      <c r="Q28" s="49">
        <f t="shared" si="7"/>
        <v>0</v>
      </c>
      <c r="R28" s="53">
        <f t="shared" si="8"/>
        <v>2422.1409392266669</v>
      </c>
      <c r="S28" s="51">
        <f t="shared" si="9"/>
        <v>2119.3733218233333</v>
      </c>
      <c r="T28" s="49">
        <f t="shared" si="10"/>
        <v>0</v>
      </c>
      <c r="U28" s="52">
        <f t="shared" si="11"/>
        <v>2119.3733218233333</v>
      </c>
      <c r="V28" s="51">
        <f t="shared" si="12"/>
        <v>1816.6057044200002</v>
      </c>
      <c r="W28" s="49">
        <f t="shared" si="13"/>
        <v>0</v>
      </c>
      <c r="X28" s="52">
        <f t="shared" si="14"/>
        <v>1816.6057044200002</v>
      </c>
      <c r="Y28" s="51">
        <f t="shared" si="15"/>
        <v>1362.4542783150002</v>
      </c>
      <c r="Z28" s="49">
        <f t="shared" si="16"/>
        <v>0</v>
      </c>
      <c r="AA28" s="52">
        <f t="shared" si="17"/>
        <v>1362.4542783150002</v>
      </c>
    </row>
    <row r="29" spans="1:27" s="30" customFormat="1" ht="14.25" customHeight="1">
      <c r="A29" s="130">
        <v>5</v>
      </c>
      <c r="B29" s="124">
        <v>40695</v>
      </c>
      <c r="C29" s="57">
        <f>'LOAS-SEM JRS E SEM CORREÇÃO'!C28</f>
        <v>545</v>
      </c>
      <c r="D29" s="96">
        <f>'base(indices)'!G33</f>
        <v>1.27999866</v>
      </c>
      <c r="E29" s="58">
        <f t="shared" si="0"/>
        <v>697.59926969999992</v>
      </c>
      <c r="F29" s="48">
        <v>0</v>
      </c>
      <c r="G29" s="60">
        <f t="shared" si="1"/>
        <v>0</v>
      </c>
      <c r="H29" s="216">
        <f t="shared" si="18"/>
        <v>2790.3970787999997</v>
      </c>
      <c r="I29" s="108">
        <f t="shared" si="20"/>
        <v>232.53308989999996</v>
      </c>
      <c r="J29" s="108">
        <f t="shared" si="19"/>
        <v>3022.9301686999997</v>
      </c>
      <c r="K29" s="63"/>
      <c r="L29" s="64">
        <f t="shared" si="23"/>
        <v>3022.9301686999997</v>
      </c>
      <c r="M29" s="65">
        <f t="shared" si="24"/>
        <v>2720.6371518299998</v>
      </c>
      <c r="N29" s="63">
        <f t="shared" si="21"/>
        <v>0</v>
      </c>
      <c r="O29" s="66">
        <f t="shared" si="22"/>
        <v>2720.6371518299998</v>
      </c>
      <c r="P29" s="63">
        <f t="shared" si="6"/>
        <v>2418.3441349599998</v>
      </c>
      <c r="Q29" s="63">
        <f t="shared" si="7"/>
        <v>0</v>
      </c>
      <c r="R29" s="67">
        <f t="shared" si="8"/>
        <v>2418.3441349599998</v>
      </c>
      <c r="S29" s="65">
        <f t="shared" si="9"/>
        <v>2116.0511180899998</v>
      </c>
      <c r="T29" s="63">
        <f t="shared" si="10"/>
        <v>0</v>
      </c>
      <c r="U29" s="66">
        <f t="shared" si="11"/>
        <v>2116.0511180899998</v>
      </c>
      <c r="V29" s="65">
        <f t="shared" si="12"/>
        <v>1813.7581012199998</v>
      </c>
      <c r="W29" s="63">
        <f t="shared" si="13"/>
        <v>0</v>
      </c>
      <c r="X29" s="66">
        <f t="shared" si="14"/>
        <v>1813.7581012199998</v>
      </c>
      <c r="Y29" s="65">
        <f t="shared" si="15"/>
        <v>1360.3185759149999</v>
      </c>
      <c r="Z29" s="63">
        <f t="shared" si="16"/>
        <v>0</v>
      </c>
      <c r="AA29" s="66">
        <f t="shared" si="17"/>
        <v>1360.3185759149999</v>
      </c>
    </row>
    <row r="30" spans="1:27" ht="14.25" customHeight="1">
      <c r="A30" s="130">
        <v>5</v>
      </c>
      <c r="B30" s="124">
        <v>40725</v>
      </c>
      <c r="C30" s="57">
        <f>'LOAS-SEM JRS E SEM CORREÇÃO'!C29</f>
        <v>545</v>
      </c>
      <c r="D30" s="96">
        <f>'base(indices)'!G34</f>
        <v>1.2785743300000001</v>
      </c>
      <c r="E30" s="69">
        <f>C30*D30</f>
        <v>696.82300985000006</v>
      </c>
      <c r="F30" s="48">
        <v>0</v>
      </c>
      <c r="G30" s="70">
        <f t="shared" si="1"/>
        <v>0</v>
      </c>
      <c r="H30" s="216">
        <f t="shared" si="18"/>
        <v>2787.2920394000002</v>
      </c>
      <c r="I30" s="109">
        <f t="shared" si="20"/>
        <v>232.27433661666669</v>
      </c>
      <c r="J30" s="109">
        <f t="shared" si="19"/>
        <v>3019.5663760166672</v>
      </c>
      <c r="K30" s="49"/>
      <c r="L30" s="50">
        <f t="shared" si="23"/>
        <v>3019.5663760166672</v>
      </c>
      <c r="M30" s="51">
        <f t="shared" si="24"/>
        <v>2717.6097384150007</v>
      </c>
      <c r="N30" s="49">
        <f t="shared" si="21"/>
        <v>0</v>
      </c>
      <c r="O30" s="52">
        <f t="shared" si="22"/>
        <v>2717.6097384150007</v>
      </c>
      <c r="P30" s="73">
        <f t="shared" si="6"/>
        <v>2415.6531008133338</v>
      </c>
      <c r="Q30" s="49">
        <f t="shared" si="7"/>
        <v>0</v>
      </c>
      <c r="R30" s="53">
        <f t="shared" si="8"/>
        <v>2415.6531008133338</v>
      </c>
      <c r="S30" s="51">
        <f t="shared" si="9"/>
        <v>2113.6964632116669</v>
      </c>
      <c r="T30" s="49">
        <f t="shared" si="10"/>
        <v>0</v>
      </c>
      <c r="U30" s="52">
        <f t="shared" si="11"/>
        <v>2113.6964632116669</v>
      </c>
      <c r="V30" s="51">
        <f t="shared" si="12"/>
        <v>1811.7398256100003</v>
      </c>
      <c r="W30" s="49">
        <f t="shared" si="13"/>
        <v>0</v>
      </c>
      <c r="X30" s="52">
        <f t="shared" si="14"/>
        <v>1811.7398256100003</v>
      </c>
      <c r="Y30" s="51">
        <f t="shared" si="15"/>
        <v>1358.8048692075004</v>
      </c>
      <c r="Z30" s="49">
        <f t="shared" si="16"/>
        <v>0</v>
      </c>
      <c r="AA30" s="52">
        <f t="shared" si="17"/>
        <v>1358.8048692075004</v>
      </c>
    </row>
    <row r="31" spans="1:27" s="30" customFormat="1" ht="14.25" customHeight="1">
      <c r="A31" s="130">
        <v>5</v>
      </c>
      <c r="B31" s="123">
        <v>40756</v>
      </c>
      <c r="C31" s="57">
        <f>'LOAS-SEM JRS E SEM CORREÇÃO'!C30</f>
        <v>545</v>
      </c>
      <c r="D31" s="96">
        <f>'base(indices)'!G35</f>
        <v>1.2770048899999999</v>
      </c>
      <c r="E31" s="58">
        <f t="shared" si="0"/>
        <v>695.96766504999994</v>
      </c>
      <c r="F31" s="48">
        <v>0</v>
      </c>
      <c r="G31" s="60">
        <f t="shared" si="1"/>
        <v>0</v>
      </c>
      <c r="H31" s="216">
        <f t="shared" si="18"/>
        <v>2783.8706601999997</v>
      </c>
      <c r="I31" s="108">
        <f t="shared" si="20"/>
        <v>231.98922168333331</v>
      </c>
      <c r="J31" s="108">
        <f t="shared" si="19"/>
        <v>3015.8598818833329</v>
      </c>
      <c r="K31" s="63"/>
      <c r="L31" s="64">
        <f t="shared" si="23"/>
        <v>3015.8598818833329</v>
      </c>
      <c r="M31" s="65">
        <f t="shared" si="24"/>
        <v>2714.2738936949995</v>
      </c>
      <c r="N31" s="63">
        <f t="shared" si="21"/>
        <v>0</v>
      </c>
      <c r="O31" s="66">
        <f t="shared" si="22"/>
        <v>2714.2738936949995</v>
      </c>
      <c r="P31" s="63">
        <f>J31*$P$10</f>
        <v>2412.6879055066665</v>
      </c>
      <c r="Q31" s="63">
        <f t="shared" si="7"/>
        <v>0</v>
      </c>
      <c r="R31" s="67">
        <f t="shared" si="8"/>
        <v>2412.6879055066665</v>
      </c>
      <c r="S31" s="65">
        <f t="shared" si="9"/>
        <v>2111.1019173183331</v>
      </c>
      <c r="T31" s="63">
        <f t="shared" si="10"/>
        <v>0</v>
      </c>
      <c r="U31" s="66">
        <f t="shared" si="11"/>
        <v>2111.1019173183331</v>
      </c>
      <c r="V31" s="65">
        <f t="shared" si="12"/>
        <v>1809.5159291299997</v>
      </c>
      <c r="W31" s="63">
        <f t="shared" si="13"/>
        <v>0</v>
      </c>
      <c r="X31" s="66">
        <f t="shared" si="14"/>
        <v>1809.5159291299997</v>
      </c>
      <c r="Y31" s="65">
        <f t="shared" si="15"/>
        <v>1357.1369468474998</v>
      </c>
      <c r="Z31" s="63">
        <f t="shared" si="16"/>
        <v>0</v>
      </c>
      <c r="AA31" s="66">
        <f t="shared" si="17"/>
        <v>1357.1369468474998</v>
      </c>
    </row>
    <row r="32" spans="1:27" ht="14.25" customHeight="1">
      <c r="A32" s="130">
        <v>5</v>
      </c>
      <c r="B32" s="124">
        <v>40787</v>
      </c>
      <c r="C32" s="57">
        <f>'LOAS-SEM JRS E SEM CORREÇÃO'!C31</f>
        <v>545</v>
      </c>
      <c r="D32" s="96">
        <f>'base(indices)'!G36</f>
        <v>1.2743593200000001</v>
      </c>
      <c r="E32" s="69">
        <f t="shared" si="0"/>
        <v>694.52582940000002</v>
      </c>
      <c r="F32" s="48">
        <v>0</v>
      </c>
      <c r="G32" s="70">
        <f t="shared" si="1"/>
        <v>0</v>
      </c>
      <c r="H32" s="216">
        <f t="shared" si="18"/>
        <v>2778.1033176000001</v>
      </c>
      <c r="I32" s="109">
        <f t="shared" si="20"/>
        <v>231.50860980000002</v>
      </c>
      <c r="J32" s="109">
        <f t="shared" si="19"/>
        <v>3009.6119274000002</v>
      </c>
      <c r="K32" s="49"/>
      <c r="L32" s="50">
        <f t="shared" si="23"/>
        <v>3009.6119274000002</v>
      </c>
      <c r="M32" s="51">
        <f t="shared" si="24"/>
        <v>2708.6507346600001</v>
      </c>
      <c r="N32" s="49">
        <f t="shared" si="21"/>
        <v>0</v>
      </c>
      <c r="O32" s="52">
        <f t="shared" si="22"/>
        <v>2708.6507346600001</v>
      </c>
      <c r="P32" s="73">
        <f>J32*$P$10</f>
        <v>2407.6895419200005</v>
      </c>
      <c r="Q32" s="49">
        <f t="shared" si="7"/>
        <v>0</v>
      </c>
      <c r="R32" s="53">
        <f t="shared" si="8"/>
        <v>2407.6895419200005</v>
      </c>
      <c r="S32" s="51">
        <f t="shared" si="9"/>
        <v>2106.7283491799999</v>
      </c>
      <c r="T32" s="49">
        <f t="shared" si="10"/>
        <v>0</v>
      </c>
      <c r="U32" s="52">
        <f t="shared" si="11"/>
        <v>2106.7283491799999</v>
      </c>
      <c r="V32" s="51">
        <f t="shared" si="12"/>
        <v>1805.76715644</v>
      </c>
      <c r="W32" s="49">
        <f t="shared" si="13"/>
        <v>0</v>
      </c>
      <c r="X32" s="52">
        <f t="shared" si="14"/>
        <v>1805.76715644</v>
      </c>
      <c r="Y32" s="51">
        <f t="shared" si="15"/>
        <v>1354.3253673300001</v>
      </c>
      <c r="Z32" s="49">
        <f t="shared" si="16"/>
        <v>0</v>
      </c>
      <c r="AA32" s="52">
        <f t="shared" si="17"/>
        <v>1354.3253673300001</v>
      </c>
    </row>
    <row r="33" spans="1:27" s="30" customFormat="1" ht="14.25" customHeight="1">
      <c r="A33" s="130">
        <v>5</v>
      </c>
      <c r="B33" s="124">
        <v>40817</v>
      </c>
      <c r="C33" s="57">
        <f>'LOAS-SEM JRS E SEM CORREÇÃO'!C32</f>
        <v>545</v>
      </c>
      <c r="D33" s="96">
        <f>'base(indices)'!G37</f>
        <v>1.2730824199999999</v>
      </c>
      <c r="E33" s="58">
        <f t="shared" si="0"/>
        <v>693.82991889999994</v>
      </c>
      <c r="F33" s="48">
        <v>0</v>
      </c>
      <c r="G33" s="60">
        <f t="shared" si="1"/>
        <v>0</v>
      </c>
      <c r="H33" s="216">
        <f t="shared" si="18"/>
        <v>2775.3196755999998</v>
      </c>
      <c r="I33" s="108">
        <f t="shared" si="20"/>
        <v>231.2766396333333</v>
      </c>
      <c r="J33" s="108">
        <f t="shared" si="19"/>
        <v>3006.5963152333329</v>
      </c>
      <c r="K33" s="63"/>
      <c r="L33" s="64">
        <f t="shared" si="23"/>
        <v>3006.5963152333329</v>
      </c>
      <c r="M33" s="65">
        <f t="shared" si="24"/>
        <v>2705.9366837099997</v>
      </c>
      <c r="N33" s="63">
        <f t="shared" si="21"/>
        <v>0</v>
      </c>
      <c r="O33" s="66">
        <f t="shared" si="22"/>
        <v>2705.9366837099997</v>
      </c>
      <c r="P33" s="63">
        <f t="shared" ref="P33:P50" si="25">J33*$P$10</f>
        <v>2405.2770521866664</v>
      </c>
      <c r="Q33" s="63">
        <f t="shared" si="7"/>
        <v>0</v>
      </c>
      <c r="R33" s="67">
        <f t="shared" si="8"/>
        <v>2405.2770521866664</v>
      </c>
      <c r="S33" s="65">
        <f t="shared" si="9"/>
        <v>2104.6174206633327</v>
      </c>
      <c r="T33" s="63">
        <f t="shared" si="10"/>
        <v>0</v>
      </c>
      <c r="U33" s="66">
        <f t="shared" si="11"/>
        <v>2104.6174206633327</v>
      </c>
      <c r="V33" s="65">
        <f t="shared" si="12"/>
        <v>1803.9577891399997</v>
      </c>
      <c r="W33" s="63">
        <f t="shared" si="13"/>
        <v>0</v>
      </c>
      <c r="X33" s="66">
        <f t="shared" si="14"/>
        <v>1803.9577891399997</v>
      </c>
      <c r="Y33" s="65">
        <f t="shared" si="15"/>
        <v>1352.9683418549998</v>
      </c>
      <c r="Z33" s="63">
        <f t="shared" si="16"/>
        <v>0</v>
      </c>
      <c r="AA33" s="66">
        <f t="shared" si="17"/>
        <v>1352.9683418549998</v>
      </c>
    </row>
    <row r="34" spans="1:27" ht="14.25" customHeight="1">
      <c r="A34" s="130">
        <v>5</v>
      </c>
      <c r="B34" s="123">
        <v>40848</v>
      </c>
      <c r="C34" s="57">
        <f>'LOAS-SEM JRS E SEM CORREÇÃO'!C33</f>
        <v>545</v>
      </c>
      <c r="D34" s="96">
        <f>'base(indices)'!G38</f>
        <v>1.2722936</v>
      </c>
      <c r="E34" s="69">
        <f t="shared" si="0"/>
        <v>693.40001200000006</v>
      </c>
      <c r="F34" s="48">
        <v>0</v>
      </c>
      <c r="G34" s="70">
        <f t="shared" si="1"/>
        <v>0</v>
      </c>
      <c r="H34" s="216">
        <f t="shared" si="18"/>
        <v>2773.6000480000002</v>
      </c>
      <c r="I34" s="109">
        <f t="shared" si="20"/>
        <v>231.13333733333334</v>
      </c>
      <c r="J34" s="109">
        <f t="shared" si="19"/>
        <v>3004.7333853333334</v>
      </c>
      <c r="K34" s="49"/>
      <c r="L34" s="50">
        <f t="shared" si="23"/>
        <v>3004.7333853333334</v>
      </c>
      <c r="M34" s="51">
        <f t="shared" si="24"/>
        <v>2704.2600468000001</v>
      </c>
      <c r="N34" s="49">
        <f t="shared" si="21"/>
        <v>0</v>
      </c>
      <c r="O34" s="52">
        <f t="shared" si="22"/>
        <v>2704.2600468000001</v>
      </c>
      <c r="P34" s="73">
        <f t="shared" si="25"/>
        <v>2403.7867082666667</v>
      </c>
      <c r="Q34" s="49">
        <f t="shared" si="7"/>
        <v>0</v>
      </c>
      <c r="R34" s="53">
        <f t="shared" si="8"/>
        <v>2403.7867082666667</v>
      </c>
      <c r="S34" s="51">
        <f t="shared" si="9"/>
        <v>2103.3133697333333</v>
      </c>
      <c r="T34" s="49">
        <f t="shared" si="10"/>
        <v>0</v>
      </c>
      <c r="U34" s="52">
        <f t="shared" si="11"/>
        <v>2103.3133697333333</v>
      </c>
      <c r="V34" s="51">
        <f t="shared" si="12"/>
        <v>1802.8400312000001</v>
      </c>
      <c r="W34" s="49">
        <f t="shared" si="13"/>
        <v>0</v>
      </c>
      <c r="X34" s="52">
        <f t="shared" si="14"/>
        <v>1802.8400312000001</v>
      </c>
      <c r="Y34" s="51">
        <f t="shared" si="15"/>
        <v>1352.1300234</v>
      </c>
      <c r="Z34" s="49">
        <f t="shared" si="16"/>
        <v>0</v>
      </c>
      <c r="AA34" s="52">
        <f t="shared" si="17"/>
        <v>1352.1300234</v>
      </c>
    </row>
    <row r="35" spans="1:27" s="30" customFormat="1" ht="14.25" customHeight="1">
      <c r="A35" s="130">
        <v>5</v>
      </c>
      <c r="B35" s="124">
        <v>40878</v>
      </c>
      <c r="C35" s="57">
        <f>'LOAS-SEM JRS E SEM CORREÇÃO'!C34</f>
        <v>545</v>
      </c>
      <c r="D35" s="96">
        <f>'base(indices)'!G39</f>
        <v>1.27147349</v>
      </c>
      <c r="E35" s="58">
        <f t="shared" si="0"/>
        <v>692.95305205</v>
      </c>
      <c r="F35" s="48">
        <v>0</v>
      </c>
      <c r="G35" s="60">
        <f t="shared" si="1"/>
        <v>0</v>
      </c>
      <c r="H35" s="216">
        <f t="shared" si="18"/>
        <v>2771.8122082</v>
      </c>
      <c r="I35" s="108">
        <f t="shared" si="20"/>
        <v>230.98435068333333</v>
      </c>
      <c r="J35" s="108">
        <f t="shared" si="19"/>
        <v>3002.7965588833331</v>
      </c>
      <c r="K35" s="63"/>
      <c r="L35" s="64">
        <f t="shared" si="23"/>
        <v>3002.7965588833331</v>
      </c>
      <c r="M35" s="65">
        <f t="shared" si="24"/>
        <v>2702.5169029949998</v>
      </c>
      <c r="N35" s="63">
        <f t="shared" si="21"/>
        <v>0</v>
      </c>
      <c r="O35" s="66">
        <f t="shared" si="22"/>
        <v>2702.5169029949998</v>
      </c>
      <c r="P35" s="63">
        <f t="shared" si="25"/>
        <v>2402.2372471066665</v>
      </c>
      <c r="Q35" s="63">
        <f t="shared" si="7"/>
        <v>0</v>
      </c>
      <c r="R35" s="67">
        <f t="shared" si="8"/>
        <v>2402.2372471066665</v>
      </c>
      <c r="S35" s="65">
        <f t="shared" si="9"/>
        <v>2101.9575912183332</v>
      </c>
      <c r="T35" s="63">
        <f t="shared" si="10"/>
        <v>0</v>
      </c>
      <c r="U35" s="66">
        <f t="shared" si="11"/>
        <v>2101.9575912183332</v>
      </c>
      <c r="V35" s="65">
        <f t="shared" si="12"/>
        <v>1801.6779353299999</v>
      </c>
      <c r="W35" s="63">
        <f t="shared" si="13"/>
        <v>0</v>
      </c>
      <c r="X35" s="66">
        <f t="shared" si="14"/>
        <v>1801.6779353299999</v>
      </c>
      <c r="Y35" s="65">
        <f t="shared" si="15"/>
        <v>1351.2584514974999</v>
      </c>
      <c r="Z35" s="63">
        <f t="shared" si="16"/>
        <v>0</v>
      </c>
      <c r="AA35" s="66">
        <f t="shared" si="17"/>
        <v>1351.2584514974999</v>
      </c>
    </row>
    <row r="36" spans="1:27" ht="14.25" customHeight="1">
      <c r="A36" s="130">
        <v>5</v>
      </c>
      <c r="B36" s="124">
        <v>40909</v>
      </c>
      <c r="C36" s="57">
        <f>'LOAS-SEM JRS E SEM CORREÇÃO'!C35</f>
        <v>622</v>
      </c>
      <c r="D36" s="96">
        <f>'base(indices)'!G40</f>
        <v>1.2702832399999999</v>
      </c>
      <c r="E36" s="69">
        <f t="shared" si="0"/>
        <v>790.11617527999999</v>
      </c>
      <c r="F36" s="91">
        <v>0</v>
      </c>
      <c r="G36" s="70">
        <f t="shared" si="1"/>
        <v>0</v>
      </c>
      <c r="H36" s="216">
        <f t="shared" si="18"/>
        <v>3160.46470112</v>
      </c>
      <c r="I36" s="109">
        <f t="shared" si="20"/>
        <v>263.37205842666668</v>
      </c>
      <c r="J36" s="109">
        <f t="shared" si="19"/>
        <v>3423.8367595466666</v>
      </c>
      <c r="K36" s="49"/>
      <c r="L36" s="50">
        <f t="shared" si="23"/>
        <v>3423.8367595466666</v>
      </c>
      <c r="M36" s="51">
        <f t="shared" si="24"/>
        <v>3081.453083592</v>
      </c>
      <c r="N36" s="49">
        <f t="shared" si="21"/>
        <v>0</v>
      </c>
      <c r="O36" s="52">
        <f t="shared" si="22"/>
        <v>3081.453083592</v>
      </c>
      <c r="P36" s="73">
        <f t="shared" si="25"/>
        <v>2739.0694076373334</v>
      </c>
      <c r="Q36" s="49">
        <f t="shared" si="7"/>
        <v>0</v>
      </c>
      <c r="R36" s="53">
        <f t="shared" si="8"/>
        <v>2739.0694076373334</v>
      </c>
      <c r="S36" s="51">
        <f t="shared" si="9"/>
        <v>2396.6857316826663</v>
      </c>
      <c r="T36" s="49">
        <f t="shared" si="10"/>
        <v>0</v>
      </c>
      <c r="U36" s="52">
        <f t="shared" si="11"/>
        <v>2396.6857316826663</v>
      </c>
      <c r="V36" s="51">
        <f t="shared" si="12"/>
        <v>2054.3020557279997</v>
      </c>
      <c r="W36" s="49">
        <f t="shared" si="13"/>
        <v>0</v>
      </c>
      <c r="X36" s="52">
        <f t="shared" si="14"/>
        <v>2054.3020557279997</v>
      </c>
      <c r="Y36" s="51">
        <f t="shared" si="15"/>
        <v>1540.726541796</v>
      </c>
      <c r="Z36" s="49">
        <f t="shared" si="16"/>
        <v>0</v>
      </c>
      <c r="AA36" s="52">
        <f t="shared" si="17"/>
        <v>1540.726541796</v>
      </c>
    </row>
    <row r="37" spans="1:27" s="30" customFormat="1" ht="14.25" customHeight="1">
      <c r="A37" s="130">
        <v>5</v>
      </c>
      <c r="B37" s="123">
        <v>40940</v>
      </c>
      <c r="C37" s="57">
        <f>'LOAS-SEM JRS E SEM CORREÇÃO'!C36</f>
        <v>622</v>
      </c>
      <c r="D37" s="96">
        <f>'base(indices)'!G41</f>
        <v>1.2691866599999999</v>
      </c>
      <c r="E37" s="58">
        <f t="shared" si="0"/>
        <v>789.4341025199999</v>
      </c>
      <c r="F37" s="91">
        <v>0</v>
      </c>
      <c r="G37" s="60">
        <f t="shared" si="1"/>
        <v>0</v>
      </c>
      <c r="H37" s="216">
        <f t="shared" si="18"/>
        <v>3157.7364100799996</v>
      </c>
      <c r="I37" s="108">
        <f t="shared" si="20"/>
        <v>263.14470083999998</v>
      </c>
      <c r="J37" s="108">
        <f t="shared" si="19"/>
        <v>3420.8811109199996</v>
      </c>
      <c r="K37" s="63"/>
      <c r="L37" s="64">
        <f t="shared" si="23"/>
        <v>3420.8811109199996</v>
      </c>
      <c r="M37" s="65">
        <f t="shared" si="24"/>
        <v>3078.7929998279997</v>
      </c>
      <c r="N37" s="63">
        <f t="shared" si="21"/>
        <v>0</v>
      </c>
      <c r="O37" s="66">
        <f t="shared" si="22"/>
        <v>3078.7929998279997</v>
      </c>
      <c r="P37" s="63">
        <f t="shared" si="25"/>
        <v>2736.7048887359997</v>
      </c>
      <c r="Q37" s="63">
        <f t="shared" si="7"/>
        <v>0</v>
      </c>
      <c r="R37" s="67">
        <f t="shared" si="8"/>
        <v>2736.7048887359997</v>
      </c>
      <c r="S37" s="65">
        <f t="shared" si="9"/>
        <v>2394.6167776439997</v>
      </c>
      <c r="T37" s="63">
        <f t="shared" si="10"/>
        <v>0</v>
      </c>
      <c r="U37" s="66">
        <f t="shared" si="11"/>
        <v>2394.6167776439997</v>
      </c>
      <c r="V37" s="65">
        <f t="shared" si="12"/>
        <v>2052.5286665519998</v>
      </c>
      <c r="W37" s="63">
        <f t="shared" si="13"/>
        <v>0</v>
      </c>
      <c r="X37" s="66">
        <f t="shared" si="14"/>
        <v>2052.5286665519998</v>
      </c>
      <c r="Y37" s="65">
        <f t="shared" si="15"/>
        <v>1539.3964999139998</v>
      </c>
      <c r="Z37" s="63">
        <f t="shared" si="16"/>
        <v>0</v>
      </c>
      <c r="AA37" s="66">
        <f t="shared" si="17"/>
        <v>1539.3964999139998</v>
      </c>
    </row>
    <row r="38" spans="1:27" ht="14.25" customHeight="1">
      <c r="A38" s="130">
        <v>5</v>
      </c>
      <c r="B38" s="124">
        <v>40969</v>
      </c>
      <c r="C38" s="57">
        <f>'LOAS-SEM JRS E SEM CORREÇÃO'!C37</f>
        <v>622</v>
      </c>
      <c r="D38" s="96">
        <f>'base(indices)'!G42</f>
        <v>1.2691866599999999</v>
      </c>
      <c r="E38" s="69">
        <f t="shared" si="0"/>
        <v>789.4341025199999</v>
      </c>
      <c r="F38" s="48">
        <v>0</v>
      </c>
      <c r="G38" s="70">
        <f t="shared" si="1"/>
        <v>0</v>
      </c>
      <c r="H38" s="216">
        <f t="shared" si="18"/>
        <v>3157.7364100799996</v>
      </c>
      <c r="I38" s="109">
        <f t="shared" si="20"/>
        <v>263.14470083999998</v>
      </c>
      <c r="J38" s="109">
        <f t="shared" si="19"/>
        <v>3420.8811109199996</v>
      </c>
      <c r="K38" s="73"/>
      <c r="L38" s="74">
        <f t="shared" si="23"/>
        <v>3420.8811109199996</v>
      </c>
      <c r="M38" s="51">
        <f t="shared" si="24"/>
        <v>3078.7929998279997</v>
      </c>
      <c r="N38" s="49">
        <f t="shared" si="21"/>
        <v>0</v>
      </c>
      <c r="O38" s="52">
        <f t="shared" si="22"/>
        <v>3078.7929998279997</v>
      </c>
      <c r="P38" s="73">
        <f t="shared" si="25"/>
        <v>2736.7048887359997</v>
      </c>
      <c r="Q38" s="49">
        <f t="shared" si="7"/>
        <v>0</v>
      </c>
      <c r="R38" s="53">
        <f>P38+Q38</f>
        <v>2736.7048887359997</v>
      </c>
      <c r="S38" s="51">
        <f t="shared" si="9"/>
        <v>2394.6167776439997</v>
      </c>
      <c r="T38" s="49">
        <f t="shared" si="10"/>
        <v>0</v>
      </c>
      <c r="U38" s="52">
        <f t="shared" si="11"/>
        <v>2394.6167776439997</v>
      </c>
      <c r="V38" s="51">
        <f t="shared" si="12"/>
        <v>2052.5286665519998</v>
      </c>
      <c r="W38" s="49">
        <f t="shared" si="13"/>
        <v>0</v>
      </c>
      <c r="X38" s="52">
        <f t="shared" si="14"/>
        <v>2052.5286665519998</v>
      </c>
      <c r="Y38" s="51">
        <f t="shared" si="15"/>
        <v>1539.3964999139998</v>
      </c>
      <c r="Z38" s="49">
        <f t="shared" si="16"/>
        <v>0</v>
      </c>
      <c r="AA38" s="52">
        <f t="shared" si="17"/>
        <v>1539.3964999139998</v>
      </c>
    </row>
    <row r="39" spans="1:27" s="30" customFormat="1" ht="14.25" customHeight="1">
      <c r="A39" s="130">
        <v>5</v>
      </c>
      <c r="B39" s="124">
        <v>41000</v>
      </c>
      <c r="C39" s="57">
        <f>'LOAS-SEM JRS E SEM CORREÇÃO'!C38</f>
        <v>622</v>
      </c>
      <c r="D39" s="96">
        <f>'base(indices)'!G43</f>
        <v>1.2678326200000001</v>
      </c>
      <c r="E39" s="58">
        <f t="shared" si="0"/>
        <v>788.59188964000009</v>
      </c>
      <c r="F39" s="48">
        <v>0</v>
      </c>
      <c r="G39" s="60">
        <f t="shared" si="1"/>
        <v>0</v>
      </c>
      <c r="H39" s="216">
        <f t="shared" si="18"/>
        <v>3154.3675585600004</v>
      </c>
      <c r="I39" s="108">
        <f t="shared" si="20"/>
        <v>262.86396321333336</v>
      </c>
      <c r="J39" s="108">
        <f t="shared" si="19"/>
        <v>3417.231521773334</v>
      </c>
      <c r="K39" s="63"/>
      <c r="L39" s="75">
        <f t="shared" si="23"/>
        <v>3417.231521773334</v>
      </c>
      <c r="M39" s="65">
        <f t="shared" si="24"/>
        <v>3075.5083695960006</v>
      </c>
      <c r="N39" s="63">
        <f t="shared" si="21"/>
        <v>0</v>
      </c>
      <c r="O39" s="66">
        <f t="shared" si="22"/>
        <v>3075.5083695960006</v>
      </c>
      <c r="P39" s="63">
        <f>J39*$P$10</f>
        <v>2733.7852174186673</v>
      </c>
      <c r="Q39" s="63">
        <f t="shared" si="7"/>
        <v>0</v>
      </c>
      <c r="R39" s="67">
        <f t="shared" ref="R39:R54" si="26">P39+Q39</f>
        <v>2733.7852174186673</v>
      </c>
      <c r="S39" s="65">
        <f t="shared" si="9"/>
        <v>2392.0620652413336</v>
      </c>
      <c r="T39" s="63">
        <f t="shared" si="10"/>
        <v>0</v>
      </c>
      <c r="U39" s="66">
        <f t="shared" si="11"/>
        <v>2392.0620652413336</v>
      </c>
      <c r="V39" s="65">
        <f t="shared" si="12"/>
        <v>2050.3389130640003</v>
      </c>
      <c r="W39" s="63">
        <f t="shared" si="13"/>
        <v>0</v>
      </c>
      <c r="X39" s="66">
        <f t="shared" si="14"/>
        <v>2050.3389130640003</v>
      </c>
      <c r="Y39" s="65">
        <f t="shared" si="15"/>
        <v>1537.7541847980003</v>
      </c>
      <c r="Z39" s="63">
        <f t="shared" si="16"/>
        <v>0</v>
      </c>
      <c r="AA39" s="66">
        <f t="shared" si="17"/>
        <v>1537.7541847980003</v>
      </c>
    </row>
    <row r="40" spans="1:27" ht="14.25" customHeight="1">
      <c r="A40" s="130">
        <v>5</v>
      </c>
      <c r="B40" s="123">
        <v>41030</v>
      </c>
      <c r="C40" s="57">
        <f>'LOAS-SEM JRS E SEM CORREÇÃO'!C39</f>
        <v>622</v>
      </c>
      <c r="D40" s="96">
        <f>'base(indices)'!G44</f>
        <v>1.26754488</v>
      </c>
      <c r="E40" s="69">
        <f t="shared" si="0"/>
        <v>788.41291535999994</v>
      </c>
      <c r="F40" s="48">
        <v>0</v>
      </c>
      <c r="G40" s="70">
        <f t="shared" si="1"/>
        <v>0</v>
      </c>
      <c r="H40" s="216">
        <f t="shared" si="18"/>
        <v>3153.6516614399998</v>
      </c>
      <c r="I40" s="109">
        <f t="shared" si="20"/>
        <v>262.80430511999998</v>
      </c>
      <c r="J40" s="109">
        <f t="shared" si="19"/>
        <v>3416.45596656</v>
      </c>
      <c r="K40" s="49"/>
      <c r="L40" s="50">
        <f t="shared" si="23"/>
        <v>3416.45596656</v>
      </c>
      <c r="M40" s="51">
        <f t="shared" si="24"/>
        <v>3074.8103699040003</v>
      </c>
      <c r="N40" s="49">
        <f t="shared" si="21"/>
        <v>0</v>
      </c>
      <c r="O40" s="52">
        <f t="shared" si="22"/>
        <v>3074.8103699040003</v>
      </c>
      <c r="P40" s="73">
        <f t="shared" si="25"/>
        <v>2733.1647732480001</v>
      </c>
      <c r="Q40" s="49">
        <f t="shared" si="7"/>
        <v>0</v>
      </c>
      <c r="R40" s="53">
        <f t="shared" si="26"/>
        <v>2733.1647732480001</v>
      </c>
      <c r="S40" s="51">
        <f t="shared" si="9"/>
        <v>2391.5191765919999</v>
      </c>
      <c r="T40" s="49">
        <f t="shared" si="10"/>
        <v>0</v>
      </c>
      <c r="U40" s="52">
        <f t="shared" si="11"/>
        <v>2391.5191765919999</v>
      </c>
      <c r="V40" s="51">
        <f t="shared" si="12"/>
        <v>2049.8735799359997</v>
      </c>
      <c r="W40" s="49">
        <f t="shared" si="13"/>
        <v>0</v>
      </c>
      <c r="X40" s="52">
        <f t="shared" si="14"/>
        <v>2049.8735799359997</v>
      </c>
      <c r="Y40" s="51">
        <f t="shared" si="15"/>
        <v>1537.4051849520001</v>
      </c>
      <c r="Z40" s="49">
        <f t="shared" si="16"/>
        <v>0</v>
      </c>
      <c r="AA40" s="52">
        <f t="shared" si="17"/>
        <v>1537.4051849520001</v>
      </c>
    </row>
    <row r="41" spans="1:27" s="30" customFormat="1" ht="14.25" customHeight="1">
      <c r="A41" s="130">
        <v>5</v>
      </c>
      <c r="B41" s="124">
        <v>41061</v>
      </c>
      <c r="C41" s="57">
        <f>'LOAS-SEM JRS E SEM CORREÇÃO'!C40</f>
        <v>622</v>
      </c>
      <c r="D41" s="96">
        <f>'base(indices)'!G45</f>
        <v>1.2669519499999999</v>
      </c>
      <c r="E41" s="58">
        <f t="shared" si="0"/>
        <v>788.04411289999996</v>
      </c>
      <c r="F41" s="48">
        <v>0</v>
      </c>
      <c r="G41" s="60">
        <f t="shared" si="1"/>
        <v>0</v>
      </c>
      <c r="H41" s="216">
        <f t="shared" si="18"/>
        <v>3152.1764515999998</v>
      </c>
      <c r="I41" s="108">
        <f t="shared" si="20"/>
        <v>262.68137096666663</v>
      </c>
      <c r="J41" s="108">
        <f t="shared" si="19"/>
        <v>3414.8578225666665</v>
      </c>
      <c r="K41" s="63"/>
      <c r="L41" s="75">
        <f t="shared" si="23"/>
        <v>3414.8578225666665</v>
      </c>
      <c r="M41" s="65">
        <f t="shared" si="24"/>
        <v>3073.3720403100001</v>
      </c>
      <c r="N41" s="63">
        <f t="shared" si="21"/>
        <v>0</v>
      </c>
      <c r="O41" s="66">
        <f t="shared" si="22"/>
        <v>3073.3720403100001</v>
      </c>
      <c r="P41" s="63">
        <f t="shared" si="25"/>
        <v>2731.8862580533332</v>
      </c>
      <c r="Q41" s="63">
        <f t="shared" si="7"/>
        <v>0</v>
      </c>
      <c r="R41" s="67">
        <f t="shared" si="26"/>
        <v>2731.8862580533332</v>
      </c>
      <c r="S41" s="65">
        <f t="shared" si="9"/>
        <v>2390.4004757966663</v>
      </c>
      <c r="T41" s="63">
        <f t="shared" si="10"/>
        <v>0</v>
      </c>
      <c r="U41" s="66">
        <f t="shared" si="11"/>
        <v>2390.4004757966663</v>
      </c>
      <c r="V41" s="65">
        <f t="shared" si="12"/>
        <v>2048.9146935399999</v>
      </c>
      <c r="W41" s="63">
        <f t="shared" si="13"/>
        <v>0</v>
      </c>
      <c r="X41" s="66">
        <f t="shared" si="14"/>
        <v>2048.9146935399999</v>
      </c>
      <c r="Y41" s="65">
        <f t="shared" si="15"/>
        <v>1536.6860201550001</v>
      </c>
      <c r="Z41" s="63">
        <f t="shared" si="16"/>
        <v>0</v>
      </c>
      <c r="AA41" s="66">
        <f t="shared" si="17"/>
        <v>1536.6860201550001</v>
      </c>
    </row>
    <row r="42" spans="1:27" ht="14.25" customHeight="1">
      <c r="A42" s="130">
        <v>5</v>
      </c>
      <c r="B42" s="124">
        <v>41091</v>
      </c>
      <c r="C42" s="57">
        <f>'LOAS-SEM JRS E SEM CORREÇÃO'!C41</f>
        <v>622</v>
      </c>
      <c r="D42" s="96">
        <f>'base(indices)'!G46</f>
        <v>1.2669519499999999</v>
      </c>
      <c r="E42" s="69">
        <f t="shared" si="0"/>
        <v>788.04411289999996</v>
      </c>
      <c r="F42" s="48">
        <v>0</v>
      </c>
      <c r="G42" s="70">
        <f t="shared" si="1"/>
        <v>0</v>
      </c>
      <c r="H42" s="216">
        <f t="shared" si="18"/>
        <v>3152.1764515999998</v>
      </c>
      <c r="I42" s="109">
        <f t="shared" si="20"/>
        <v>262.68137096666663</v>
      </c>
      <c r="J42" s="109">
        <f t="shared" si="19"/>
        <v>3414.8578225666665</v>
      </c>
      <c r="K42" s="49"/>
      <c r="L42" s="50">
        <f t="shared" si="23"/>
        <v>3414.8578225666665</v>
      </c>
      <c r="M42" s="51">
        <f t="shared" si="24"/>
        <v>3073.3720403100001</v>
      </c>
      <c r="N42" s="49">
        <f t="shared" si="21"/>
        <v>0</v>
      </c>
      <c r="O42" s="52">
        <f t="shared" si="22"/>
        <v>3073.3720403100001</v>
      </c>
      <c r="P42" s="73">
        <f t="shared" si="25"/>
        <v>2731.8862580533332</v>
      </c>
      <c r="Q42" s="49">
        <f t="shared" si="7"/>
        <v>0</v>
      </c>
      <c r="R42" s="53">
        <f t="shared" si="26"/>
        <v>2731.8862580533332</v>
      </c>
      <c r="S42" s="51">
        <f t="shared" si="9"/>
        <v>2390.4004757966663</v>
      </c>
      <c r="T42" s="49">
        <f t="shared" si="10"/>
        <v>0</v>
      </c>
      <c r="U42" s="52">
        <f t="shared" si="11"/>
        <v>2390.4004757966663</v>
      </c>
      <c r="V42" s="51">
        <f t="shared" si="12"/>
        <v>2048.9146935399999</v>
      </c>
      <c r="W42" s="49">
        <f t="shared" si="13"/>
        <v>0</v>
      </c>
      <c r="X42" s="52">
        <f t="shared" si="14"/>
        <v>2048.9146935399999</v>
      </c>
      <c r="Y42" s="51">
        <f t="shared" si="15"/>
        <v>1536.6860201550001</v>
      </c>
      <c r="Z42" s="49">
        <f t="shared" si="16"/>
        <v>0</v>
      </c>
      <c r="AA42" s="52">
        <f t="shared" si="17"/>
        <v>1536.6860201550001</v>
      </c>
    </row>
    <row r="43" spans="1:27" s="30" customFormat="1" ht="14.25" customHeight="1">
      <c r="A43" s="130">
        <v>5</v>
      </c>
      <c r="B43" s="123">
        <v>41122</v>
      </c>
      <c r="C43" s="57">
        <f>'LOAS-SEM JRS E SEM CORREÇÃO'!C42</f>
        <v>622</v>
      </c>
      <c r="D43" s="96">
        <f>'base(indices)'!G47</f>
        <v>1.2667695400000001</v>
      </c>
      <c r="E43" s="58">
        <f t="shared" si="0"/>
        <v>787.93065388000002</v>
      </c>
      <c r="F43" s="48">
        <v>0</v>
      </c>
      <c r="G43" s="60">
        <f t="shared" si="1"/>
        <v>0</v>
      </c>
      <c r="H43" s="216">
        <f t="shared" si="18"/>
        <v>3151.7226155200001</v>
      </c>
      <c r="I43" s="108">
        <f t="shared" si="20"/>
        <v>262.64355129333336</v>
      </c>
      <c r="J43" s="108">
        <f t="shared" si="19"/>
        <v>3414.3661668133336</v>
      </c>
      <c r="K43" s="63"/>
      <c r="L43" s="75">
        <f t="shared" si="23"/>
        <v>3414.3661668133336</v>
      </c>
      <c r="M43" s="65">
        <f t="shared" si="24"/>
        <v>3072.9295501320003</v>
      </c>
      <c r="N43" s="63">
        <f t="shared" si="21"/>
        <v>0</v>
      </c>
      <c r="O43" s="66">
        <f t="shared" si="22"/>
        <v>3072.9295501320003</v>
      </c>
      <c r="P43" s="63">
        <f t="shared" si="25"/>
        <v>2731.4929334506669</v>
      </c>
      <c r="Q43" s="63">
        <f t="shared" si="7"/>
        <v>0</v>
      </c>
      <c r="R43" s="67">
        <f t="shared" si="26"/>
        <v>2731.4929334506669</v>
      </c>
      <c r="S43" s="65">
        <f t="shared" si="9"/>
        <v>2390.0563167693335</v>
      </c>
      <c r="T43" s="63">
        <f t="shared" si="10"/>
        <v>0</v>
      </c>
      <c r="U43" s="66">
        <f t="shared" si="11"/>
        <v>2390.0563167693335</v>
      </c>
      <c r="V43" s="65">
        <f t="shared" si="12"/>
        <v>2048.6197000880002</v>
      </c>
      <c r="W43" s="63">
        <f t="shared" si="13"/>
        <v>0</v>
      </c>
      <c r="X43" s="66">
        <f t="shared" si="14"/>
        <v>2048.6197000880002</v>
      </c>
      <c r="Y43" s="65">
        <f t="shared" si="15"/>
        <v>1536.4647750660001</v>
      </c>
      <c r="Z43" s="63">
        <f t="shared" si="16"/>
        <v>0</v>
      </c>
      <c r="AA43" s="66">
        <f t="shared" si="17"/>
        <v>1536.4647750660001</v>
      </c>
    </row>
    <row r="44" spans="1:27" ht="14.25" customHeight="1">
      <c r="A44" s="130">
        <v>5</v>
      </c>
      <c r="B44" s="124">
        <v>41153</v>
      </c>
      <c r="C44" s="57">
        <f>'LOAS-SEM JRS E SEM CORREÇÃO'!C43</f>
        <v>622</v>
      </c>
      <c r="D44" s="96">
        <f>'base(indices)'!G48</f>
        <v>1.2666137399999999</v>
      </c>
      <c r="E44" s="69">
        <f t="shared" si="0"/>
        <v>787.83374628000001</v>
      </c>
      <c r="F44" s="48">
        <v>0</v>
      </c>
      <c r="G44" s="70">
        <f t="shared" si="1"/>
        <v>0</v>
      </c>
      <c r="H44" s="216">
        <f t="shared" si="18"/>
        <v>3151.3349851200001</v>
      </c>
      <c r="I44" s="109">
        <f t="shared" si="20"/>
        <v>262.61124876000002</v>
      </c>
      <c r="J44" s="109">
        <f t="shared" si="19"/>
        <v>3413.9462338799999</v>
      </c>
      <c r="K44" s="49"/>
      <c r="L44" s="50">
        <f t="shared" si="23"/>
        <v>3413.9462338799999</v>
      </c>
      <c r="M44" s="51">
        <f t="shared" si="24"/>
        <v>3072.5516104919998</v>
      </c>
      <c r="N44" s="49">
        <f t="shared" si="21"/>
        <v>0</v>
      </c>
      <c r="O44" s="52">
        <f t="shared" si="22"/>
        <v>3072.5516104919998</v>
      </c>
      <c r="P44" s="73">
        <f t="shared" si="25"/>
        <v>2731.1569871040001</v>
      </c>
      <c r="Q44" s="49">
        <f t="shared" si="7"/>
        <v>0</v>
      </c>
      <c r="R44" s="53">
        <f t="shared" si="26"/>
        <v>2731.1569871040001</v>
      </c>
      <c r="S44" s="51">
        <f t="shared" si="9"/>
        <v>2389.762363716</v>
      </c>
      <c r="T44" s="49">
        <f t="shared" si="10"/>
        <v>0</v>
      </c>
      <c r="U44" s="52">
        <f t="shared" si="11"/>
        <v>2389.762363716</v>
      </c>
      <c r="V44" s="51">
        <f t="shared" si="12"/>
        <v>2048.3677403279999</v>
      </c>
      <c r="W44" s="49">
        <f t="shared" si="13"/>
        <v>0</v>
      </c>
      <c r="X44" s="52">
        <f t="shared" si="14"/>
        <v>2048.3677403279999</v>
      </c>
      <c r="Y44" s="51">
        <f t="shared" si="15"/>
        <v>1536.2758052459999</v>
      </c>
      <c r="Z44" s="49">
        <f t="shared" si="16"/>
        <v>0</v>
      </c>
      <c r="AA44" s="52">
        <f t="shared" si="17"/>
        <v>1536.2758052459999</v>
      </c>
    </row>
    <row r="45" spans="1:27" s="30" customFormat="1" ht="14.25" customHeight="1">
      <c r="A45" s="130">
        <v>5</v>
      </c>
      <c r="B45" s="124">
        <v>41183</v>
      </c>
      <c r="C45" s="57">
        <f>'LOAS-SEM JRS E SEM CORREÇÃO'!C44</f>
        <v>622</v>
      </c>
      <c r="D45" s="96">
        <f>'base(indices)'!G49</f>
        <v>1.2666137399999999</v>
      </c>
      <c r="E45" s="58">
        <f t="shared" si="0"/>
        <v>787.83374628000001</v>
      </c>
      <c r="F45" s="48">
        <v>0</v>
      </c>
      <c r="G45" s="60">
        <f t="shared" si="1"/>
        <v>0</v>
      </c>
      <c r="H45" s="216">
        <f t="shared" si="18"/>
        <v>3151.3349851200001</v>
      </c>
      <c r="I45" s="108">
        <f t="shared" si="20"/>
        <v>262.61124876000002</v>
      </c>
      <c r="J45" s="108">
        <f t="shared" si="19"/>
        <v>3413.9462338799999</v>
      </c>
      <c r="K45" s="63"/>
      <c r="L45" s="75">
        <f t="shared" si="23"/>
        <v>3413.9462338799999</v>
      </c>
      <c r="M45" s="65">
        <f t="shared" si="24"/>
        <v>3072.5516104919998</v>
      </c>
      <c r="N45" s="63">
        <f t="shared" si="21"/>
        <v>0</v>
      </c>
      <c r="O45" s="66">
        <f t="shared" si="22"/>
        <v>3072.5516104919998</v>
      </c>
      <c r="P45" s="63">
        <f t="shared" si="25"/>
        <v>2731.1569871040001</v>
      </c>
      <c r="Q45" s="63">
        <f t="shared" si="7"/>
        <v>0</v>
      </c>
      <c r="R45" s="67">
        <f t="shared" si="26"/>
        <v>2731.1569871040001</v>
      </c>
      <c r="S45" s="65">
        <f t="shared" si="9"/>
        <v>2389.762363716</v>
      </c>
      <c r="T45" s="63">
        <f t="shared" si="10"/>
        <v>0</v>
      </c>
      <c r="U45" s="66">
        <f t="shared" si="11"/>
        <v>2389.762363716</v>
      </c>
      <c r="V45" s="65">
        <f t="shared" si="12"/>
        <v>2048.3677403279999</v>
      </c>
      <c r="W45" s="63">
        <f t="shared" si="13"/>
        <v>0</v>
      </c>
      <c r="X45" s="66">
        <f t="shared" si="14"/>
        <v>2048.3677403279999</v>
      </c>
      <c r="Y45" s="65">
        <f t="shared" si="15"/>
        <v>1536.2758052459999</v>
      </c>
      <c r="Z45" s="63">
        <f t="shared" si="16"/>
        <v>0</v>
      </c>
      <c r="AA45" s="66">
        <f t="shared" si="17"/>
        <v>1536.2758052459999</v>
      </c>
    </row>
    <row r="46" spans="1:27" ht="14.25" customHeight="1">
      <c r="A46" s="130">
        <v>5</v>
      </c>
      <c r="B46" s="123">
        <v>41214</v>
      </c>
      <c r="C46" s="57">
        <f>'LOAS-SEM JRS E SEM CORREÇÃO'!C45</f>
        <v>622</v>
      </c>
      <c r="D46" s="96">
        <f>'base(indices)'!G50</f>
        <v>1.2666137399999999</v>
      </c>
      <c r="E46" s="69">
        <f t="shared" si="0"/>
        <v>787.83374628000001</v>
      </c>
      <c r="F46" s="48">
        <v>0</v>
      </c>
      <c r="G46" s="70">
        <f t="shared" si="1"/>
        <v>0</v>
      </c>
      <c r="H46" s="216">
        <f t="shared" si="18"/>
        <v>3151.3349851200001</v>
      </c>
      <c r="I46" s="109">
        <f t="shared" si="20"/>
        <v>262.61124876000002</v>
      </c>
      <c r="J46" s="109">
        <f t="shared" si="19"/>
        <v>3413.9462338799999</v>
      </c>
      <c r="K46" s="49"/>
      <c r="L46" s="50">
        <f t="shared" si="23"/>
        <v>3413.9462338799999</v>
      </c>
      <c r="M46" s="51">
        <f t="shared" si="24"/>
        <v>3072.5516104919998</v>
      </c>
      <c r="N46" s="49">
        <f t="shared" si="21"/>
        <v>0</v>
      </c>
      <c r="O46" s="52">
        <f t="shared" si="22"/>
        <v>3072.5516104919998</v>
      </c>
      <c r="P46" s="73">
        <f t="shared" si="25"/>
        <v>2731.1569871040001</v>
      </c>
      <c r="Q46" s="49">
        <f t="shared" si="7"/>
        <v>0</v>
      </c>
      <c r="R46" s="53">
        <f t="shared" si="26"/>
        <v>2731.1569871040001</v>
      </c>
      <c r="S46" s="51">
        <f t="shared" si="9"/>
        <v>2389.762363716</v>
      </c>
      <c r="T46" s="49">
        <f t="shared" si="10"/>
        <v>0</v>
      </c>
      <c r="U46" s="52">
        <f t="shared" si="11"/>
        <v>2389.762363716</v>
      </c>
      <c r="V46" s="51">
        <f t="shared" si="12"/>
        <v>2048.3677403279999</v>
      </c>
      <c r="W46" s="49">
        <f t="shared" si="13"/>
        <v>0</v>
      </c>
      <c r="X46" s="52">
        <f t="shared" si="14"/>
        <v>2048.3677403279999</v>
      </c>
      <c r="Y46" s="51">
        <f t="shared" si="15"/>
        <v>1536.2758052459999</v>
      </c>
      <c r="Z46" s="49">
        <f t="shared" si="16"/>
        <v>0</v>
      </c>
      <c r="AA46" s="52">
        <f t="shared" si="17"/>
        <v>1536.2758052459999</v>
      </c>
    </row>
    <row r="47" spans="1:27" s="30" customFormat="1" ht="14.25" customHeight="1">
      <c r="A47" s="130">
        <v>5</v>
      </c>
      <c r="B47" s="124">
        <v>41244</v>
      </c>
      <c r="C47" s="57">
        <f>'LOAS-SEM JRS E SEM CORREÇÃO'!C46</f>
        <v>622</v>
      </c>
      <c r="D47" s="96">
        <f>'base(indices)'!G51</f>
        <v>1.2666137399999999</v>
      </c>
      <c r="E47" s="58">
        <f>C47*D47</f>
        <v>787.83374628000001</v>
      </c>
      <c r="F47" s="48">
        <v>0</v>
      </c>
      <c r="G47" s="60">
        <f t="shared" si="1"/>
        <v>0</v>
      </c>
      <c r="H47" s="216">
        <f t="shared" si="18"/>
        <v>3151.3349851200001</v>
      </c>
      <c r="I47" s="108">
        <f t="shared" si="20"/>
        <v>262.61124876000002</v>
      </c>
      <c r="J47" s="108">
        <f t="shared" si="19"/>
        <v>3413.9462338799999</v>
      </c>
      <c r="K47" s="63"/>
      <c r="L47" s="75">
        <f t="shared" si="23"/>
        <v>3413.9462338799999</v>
      </c>
      <c r="M47" s="65">
        <f t="shared" si="24"/>
        <v>3072.5516104919998</v>
      </c>
      <c r="N47" s="63">
        <f t="shared" si="21"/>
        <v>0</v>
      </c>
      <c r="O47" s="66">
        <f t="shared" si="22"/>
        <v>3072.5516104919998</v>
      </c>
      <c r="P47" s="63">
        <f t="shared" si="25"/>
        <v>2731.1569871040001</v>
      </c>
      <c r="Q47" s="63">
        <f t="shared" si="7"/>
        <v>0</v>
      </c>
      <c r="R47" s="67">
        <f t="shared" si="26"/>
        <v>2731.1569871040001</v>
      </c>
      <c r="S47" s="65">
        <f t="shared" si="9"/>
        <v>2389.762363716</v>
      </c>
      <c r="T47" s="63">
        <f t="shared" si="10"/>
        <v>0</v>
      </c>
      <c r="U47" s="66">
        <f t="shared" si="11"/>
        <v>2389.762363716</v>
      </c>
      <c r="V47" s="65">
        <f t="shared" si="12"/>
        <v>2048.3677403279999</v>
      </c>
      <c r="W47" s="63">
        <f t="shared" si="13"/>
        <v>0</v>
      </c>
      <c r="X47" s="66">
        <f t="shared" si="14"/>
        <v>2048.3677403279999</v>
      </c>
      <c r="Y47" s="65">
        <f t="shared" si="15"/>
        <v>1536.2758052459999</v>
      </c>
      <c r="Z47" s="63">
        <f t="shared" si="16"/>
        <v>0</v>
      </c>
      <c r="AA47" s="66">
        <f t="shared" si="17"/>
        <v>1536.2758052459999</v>
      </c>
    </row>
    <row r="48" spans="1:27" ht="14.25" customHeight="1">
      <c r="A48" s="130">
        <v>5</v>
      </c>
      <c r="B48" s="124">
        <v>41275</v>
      </c>
      <c r="C48" s="57">
        <f>'LOAS-SEM JRS E SEM CORREÇÃO'!C47</f>
        <v>678</v>
      </c>
      <c r="D48" s="96">
        <f>'base(indices)'!G52</f>
        <v>1.2666137399999999</v>
      </c>
      <c r="E48" s="69">
        <f t="shared" si="0"/>
        <v>858.76411571999995</v>
      </c>
      <c r="F48" s="48">
        <v>0</v>
      </c>
      <c r="G48" s="70">
        <f t="shared" si="1"/>
        <v>0</v>
      </c>
      <c r="H48" s="216">
        <f t="shared" si="18"/>
        <v>3435.0564628799998</v>
      </c>
      <c r="I48" s="109">
        <f t="shared" si="20"/>
        <v>286.25470523999996</v>
      </c>
      <c r="J48" s="109">
        <f t="shared" si="19"/>
        <v>3721.3111681199998</v>
      </c>
      <c r="K48" s="49"/>
      <c r="L48" s="50">
        <f t="shared" si="23"/>
        <v>3721.3111681199998</v>
      </c>
      <c r="M48" s="51">
        <f t="shared" si="24"/>
        <v>3349.1800513079997</v>
      </c>
      <c r="N48" s="49">
        <f t="shared" si="21"/>
        <v>0</v>
      </c>
      <c r="O48" s="52">
        <f t="shared" si="22"/>
        <v>3349.1800513079997</v>
      </c>
      <c r="P48" s="73">
        <f t="shared" si="25"/>
        <v>2977.0489344960001</v>
      </c>
      <c r="Q48" s="49">
        <f t="shared" si="7"/>
        <v>0</v>
      </c>
      <c r="R48" s="53">
        <f t="shared" si="26"/>
        <v>2977.0489344960001</v>
      </c>
      <c r="S48" s="51">
        <f t="shared" si="9"/>
        <v>2604.9178176839996</v>
      </c>
      <c r="T48" s="49">
        <f t="shared" si="10"/>
        <v>0</v>
      </c>
      <c r="U48" s="52">
        <f t="shared" si="11"/>
        <v>2604.9178176839996</v>
      </c>
      <c r="V48" s="51">
        <f t="shared" si="12"/>
        <v>2232.786700872</v>
      </c>
      <c r="W48" s="49">
        <f t="shared" si="13"/>
        <v>0</v>
      </c>
      <c r="X48" s="52">
        <f t="shared" si="14"/>
        <v>2232.786700872</v>
      </c>
      <c r="Y48" s="51">
        <f t="shared" si="15"/>
        <v>1674.5900256539999</v>
      </c>
      <c r="Z48" s="49">
        <f t="shared" si="16"/>
        <v>0</v>
      </c>
      <c r="AA48" s="52">
        <f t="shared" si="17"/>
        <v>1674.5900256539999</v>
      </c>
    </row>
    <row r="49" spans="1:27" s="30" customFormat="1" ht="14.25" customHeight="1">
      <c r="A49" s="130">
        <v>5</v>
      </c>
      <c r="B49" s="123">
        <v>41306</v>
      </c>
      <c r="C49" s="57">
        <f>'LOAS-SEM JRS E SEM CORREÇÃO'!C48</f>
        <v>678</v>
      </c>
      <c r="D49" s="96">
        <f>'base(indices)'!G53</f>
        <v>1.2666137399999999</v>
      </c>
      <c r="E49" s="58">
        <f t="shared" si="0"/>
        <v>858.76411571999995</v>
      </c>
      <c r="F49" s="48">
        <v>0</v>
      </c>
      <c r="G49" s="60">
        <f t="shared" si="1"/>
        <v>0</v>
      </c>
      <c r="H49" s="216">
        <f t="shared" si="18"/>
        <v>3435.0564628799998</v>
      </c>
      <c r="I49" s="108">
        <f t="shared" si="20"/>
        <v>286.25470523999996</v>
      </c>
      <c r="J49" s="108">
        <f t="shared" si="19"/>
        <v>3721.3111681199998</v>
      </c>
      <c r="K49" s="63"/>
      <c r="L49" s="75">
        <f t="shared" si="23"/>
        <v>3721.3111681199998</v>
      </c>
      <c r="M49" s="65">
        <f t="shared" si="24"/>
        <v>3349.1800513079997</v>
      </c>
      <c r="N49" s="63">
        <f t="shared" si="21"/>
        <v>0</v>
      </c>
      <c r="O49" s="66">
        <f t="shared" si="22"/>
        <v>3349.1800513079997</v>
      </c>
      <c r="P49" s="63">
        <f t="shared" si="25"/>
        <v>2977.0489344960001</v>
      </c>
      <c r="Q49" s="63">
        <f t="shared" si="7"/>
        <v>0</v>
      </c>
      <c r="R49" s="67">
        <f t="shared" si="26"/>
        <v>2977.0489344960001</v>
      </c>
      <c r="S49" s="65">
        <f t="shared" si="9"/>
        <v>2604.9178176839996</v>
      </c>
      <c r="T49" s="63">
        <f t="shared" si="10"/>
        <v>0</v>
      </c>
      <c r="U49" s="66">
        <f t="shared" si="11"/>
        <v>2604.9178176839996</v>
      </c>
      <c r="V49" s="65">
        <f t="shared" si="12"/>
        <v>2232.786700872</v>
      </c>
      <c r="W49" s="63">
        <f t="shared" si="13"/>
        <v>0</v>
      </c>
      <c r="X49" s="66">
        <f t="shared" si="14"/>
        <v>2232.786700872</v>
      </c>
      <c r="Y49" s="65">
        <f t="shared" si="15"/>
        <v>1674.5900256539999</v>
      </c>
      <c r="Z49" s="63">
        <f t="shared" si="16"/>
        <v>0</v>
      </c>
      <c r="AA49" s="66">
        <f t="shared" si="17"/>
        <v>1674.5900256539999</v>
      </c>
    </row>
    <row r="50" spans="1:27" ht="14.25" customHeight="1">
      <c r="A50" s="130">
        <v>5</v>
      </c>
      <c r="B50" s="124">
        <v>41334</v>
      </c>
      <c r="C50" s="57">
        <f>'LOAS-SEM JRS E SEM CORREÇÃO'!C49</f>
        <v>678</v>
      </c>
      <c r="D50" s="96">
        <f>'base(indices)'!G54</f>
        <v>1.2666137399999999</v>
      </c>
      <c r="E50" s="69">
        <f t="shared" si="0"/>
        <v>858.76411571999995</v>
      </c>
      <c r="F50" s="48">
        <v>0</v>
      </c>
      <c r="G50" s="70">
        <f t="shared" si="1"/>
        <v>0</v>
      </c>
      <c r="H50" s="216">
        <f t="shared" si="18"/>
        <v>3435.0564628799998</v>
      </c>
      <c r="I50" s="109">
        <f t="shared" si="20"/>
        <v>286.25470523999996</v>
      </c>
      <c r="J50" s="109">
        <f t="shared" si="19"/>
        <v>3721.3111681199998</v>
      </c>
      <c r="K50" s="49"/>
      <c r="L50" s="50">
        <f t="shared" si="23"/>
        <v>3721.3111681199998</v>
      </c>
      <c r="M50" s="51">
        <f t="shared" si="24"/>
        <v>3349.1800513079997</v>
      </c>
      <c r="N50" s="49">
        <f t="shared" si="21"/>
        <v>0</v>
      </c>
      <c r="O50" s="52">
        <f t="shared" si="22"/>
        <v>3349.1800513079997</v>
      </c>
      <c r="P50" s="73">
        <f t="shared" si="25"/>
        <v>2977.0489344960001</v>
      </c>
      <c r="Q50" s="49">
        <f t="shared" si="7"/>
        <v>0</v>
      </c>
      <c r="R50" s="53">
        <f t="shared" si="26"/>
        <v>2977.0489344960001</v>
      </c>
      <c r="S50" s="51">
        <f t="shared" si="9"/>
        <v>2604.9178176839996</v>
      </c>
      <c r="T50" s="49">
        <f t="shared" si="10"/>
        <v>0</v>
      </c>
      <c r="U50" s="52">
        <f t="shared" si="11"/>
        <v>2604.9178176839996</v>
      </c>
      <c r="V50" s="51">
        <f t="shared" si="12"/>
        <v>2232.786700872</v>
      </c>
      <c r="W50" s="49">
        <f t="shared" si="13"/>
        <v>0</v>
      </c>
      <c r="X50" s="52">
        <f t="shared" si="14"/>
        <v>2232.786700872</v>
      </c>
      <c r="Y50" s="51">
        <f t="shared" si="15"/>
        <v>1674.5900256539999</v>
      </c>
      <c r="Z50" s="49">
        <f t="shared" si="16"/>
        <v>0</v>
      </c>
      <c r="AA50" s="52">
        <f t="shared" si="17"/>
        <v>1674.5900256539999</v>
      </c>
    </row>
    <row r="51" spans="1:27" s="30" customFormat="1" ht="14.25" customHeight="1">
      <c r="A51" s="130">
        <v>5</v>
      </c>
      <c r="B51" s="124">
        <v>41365</v>
      </c>
      <c r="C51" s="57">
        <f>'LOAS-SEM JRS E SEM CORREÇÃO'!C50</f>
        <v>678</v>
      </c>
      <c r="D51" s="96">
        <f>'base(indices)'!G55</f>
        <v>1.2666137399999999</v>
      </c>
      <c r="E51" s="58">
        <f t="shared" si="0"/>
        <v>858.76411571999995</v>
      </c>
      <c r="F51" s="48">
        <v>0</v>
      </c>
      <c r="G51" s="60">
        <f t="shared" si="1"/>
        <v>0</v>
      </c>
      <c r="H51" s="216">
        <f t="shared" si="18"/>
        <v>3435.0564628799998</v>
      </c>
      <c r="I51" s="108">
        <f t="shared" si="20"/>
        <v>286.25470523999996</v>
      </c>
      <c r="J51" s="108">
        <f t="shared" si="19"/>
        <v>3721.3111681199998</v>
      </c>
      <c r="K51" s="63"/>
      <c r="L51" s="75">
        <f t="shared" si="23"/>
        <v>3721.3111681199998</v>
      </c>
      <c r="M51" s="65">
        <f t="shared" si="24"/>
        <v>3349.1800513079997</v>
      </c>
      <c r="N51" s="63">
        <f t="shared" si="21"/>
        <v>0</v>
      </c>
      <c r="O51" s="66">
        <f t="shared" si="22"/>
        <v>3349.1800513079997</v>
      </c>
      <c r="P51" s="63">
        <f>J51*$P$10</f>
        <v>2977.0489344960001</v>
      </c>
      <c r="Q51" s="63">
        <f t="shared" si="7"/>
        <v>0</v>
      </c>
      <c r="R51" s="67">
        <f t="shared" si="26"/>
        <v>2977.0489344960001</v>
      </c>
      <c r="S51" s="65">
        <f t="shared" si="9"/>
        <v>2604.9178176839996</v>
      </c>
      <c r="T51" s="63">
        <f t="shared" si="10"/>
        <v>0</v>
      </c>
      <c r="U51" s="66">
        <f t="shared" si="11"/>
        <v>2604.9178176839996</v>
      </c>
      <c r="V51" s="65">
        <f t="shared" si="12"/>
        <v>2232.786700872</v>
      </c>
      <c r="W51" s="63">
        <f t="shared" si="13"/>
        <v>0</v>
      </c>
      <c r="X51" s="66">
        <f t="shared" si="14"/>
        <v>2232.786700872</v>
      </c>
      <c r="Y51" s="65">
        <f t="shared" si="15"/>
        <v>1674.5900256539999</v>
      </c>
      <c r="Z51" s="63">
        <f t="shared" si="16"/>
        <v>0</v>
      </c>
      <c r="AA51" s="66">
        <f t="shared" si="17"/>
        <v>1674.5900256539999</v>
      </c>
    </row>
    <row r="52" spans="1:27" ht="14.25" customHeight="1">
      <c r="A52" s="130">
        <v>5</v>
      </c>
      <c r="B52" s="123">
        <v>41395</v>
      </c>
      <c r="C52" s="57">
        <f>'LOAS-SEM JRS E SEM CORREÇÃO'!C51</f>
        <v>678</v>
      </c>
      <c r="D52" s="96">
        <f>'base(indices)'!G56</f>
        <v>1.2666137399999999</v>
      </c>
      <c r="E52" s="69">
        <f t="shared" si="0"/>
        <v>858.76411571999995</v>
      </c>
      <c r="F52" s="48">
        <v>0</v>
      </c>
      <c r="G52" s="70">
        <f t="shared" si="1"/>
        <v>0</v>
      </c>
      <c r="H52" s="216">
        <f t="shared" si="18"/>
        <v>3435.0564628799998</v>
      </c>
      <c r="I52" s="109">
        <f t="shared" si="20"/>
        <v>286.25470523999996</v>
      </c>
      <c r="J52" s="109">
        <f t="shared" si="19"/>
        <v>3721.3111681199998</v>
      </c>
      <c r="K52" s="49"/>
      <c r="L52" s="50">
        <f t="shared" si="23"/>
        <v>3721.3111681199998</v>
      </c>
      <c r="M52" s="51">
        <f t="shared" si="24"/>
        <v>3349.1800513079997</v>
      </c>
      <c r="N52" s="49">
        <f t="shared" si="21"/>
        <v>0</v>
      </c>
      <c r="O52" s="52">
        <f t="shared" si="22"/>
        <v>3349.1800513079997</v>
      </c>
      <c r="P52" s="73">
        <f>J52*$P$10</f>
        <v>2977.0489344960001</v>
      </c>
      <c r="Q52" s="49">
        <f t="shared" si="7"/>
        <v>0</v>
      </c>
      <c r="R52" s="53">
        <f t="shared" si="26"/>
        <v>2977.0489344960001</v>
      </c>
      <c r="S52" s="51">
        <f t="shared" si="9"/>
        <v>2604.9178176839996</v>
      </c>
      <c r="T52" s="49">
        <f t="shared" si="10"/>
        <v>0</v>
      </c>
      <c r="U52" s="52">
        <f t="shared" si="11"/>
        <v>2604.9178176839996</v>
      </c>
      <c r="V52" s="51">
        <f t="shared" si="12"/>
        <v>2232.786700872</v>
      </c>
      <c r="W52" s="49">
        <f t="shared" si="13"/>
        <v>0</v>
      </c>
      <c r="X52" s="52">
        <f t="shared" si="14"/>
        <v>2232.786700872</v>
      </c>
      <c r="Y52" s="51">
        <f t="shared" si="15"/>
        <v>1674.5900256539999</v>
      </c>
      <c r="Z52" s="49">
        <f t="shared" si="16"/>
        <v>0</v>
      </c>
      <c r="AA52" s="52">
        <f t="shared" si="17"/>
        <v>1674.5900256539999</v>
      </c>
    </row>
    <row r="53" spans="1:27" s="30" customFormat="1" ht="14.25" customHeight="1">
      <c r="A53" s="130">
        <v>5</v>
      </c>
      <c r="B53" s="124">
        <v>41426</v>
      </c>
      <c r="C53" s="57">
        <f>'LOAS-SEM JRS E SEM CORREÇÃO'!C52</f>
        <v>678</v>
      </c>
      <c r="D53" s="96">
        <f>'base(indices)'!G57</f>
        <v>1.2666137399999999</v>
      </c>
      <c r="E53" s="58">
        <f t="shared" si="0"/>
        <v>858.76411571999995</v>
      </c>
      <c r="F53" s="48">
        <v>0</v>
      </c>
      <c r="G53" s="60">
        <f t="shared" si="1"/>
        <v>0</v>
      </c>
      <c r="H53" s="216">
        <f t="shared" si="18"/>
        <v>3435.0564628799998</v>
      </c>
      <c r="I53" s="108">
        <f t="shared" si="20"/>
        <v>286.25470523999996</v>
      </c>
      <c r="J53" s="108">
        <f t="shared" si="19"/>
        <v>3721.3111681199998</v>
      </c>
      <c r="K53" s="63"/>
      <c r="L53" s="75">
        <f t="shared" si="23"/>
        <v>3721.3111681199998</v>
      </c>
      <c r="M53" s="65">
        <f t="shared" si="24"/>
        <v>3349.1800513079997</v>
      </c>
      <c r="N53" s="63">
        <f t="shared" si="21"/>
        <v>0</v>
      </c>
      <c r="O53" s="66">
        <f t="shared" si="22"/>
        <v>3349.1800513079997</v>
      </c>
      <c r="P53" s="63">
        <f t="shared" ref="P53:P72" si="27">J53*$P$10</f>
        <v>2977.0489344960001</v>
      </c>
      <c r="Q53" s="63">
        <f t="shared" si="7"/>
        <v>0</v>
      </c>
      <c r="R53" s="67">
        <f t="shared" si="26"/>
        <v>2977.0489344960001</v>
      </c>
      <c r="S53" s="65">
        <f t="shared" si="9"/>
        <v>2604.9178176839996</v>
      </c>
      <c r="T53" s="63">
        <f t="shared" si="10"/>
        <v>0</v>
      </c>
      <c r="U53" s="66">
        <f t="shared" si="11"/>
        <v>2604.9178176839996</v>
      </c>
      <c r="V53" s="65">
        <f t="shared" si="12"/>
        <v>2232.786700872</v>
      </c>
      <c r="W53" s="63">
        <f t="shared" si="13"/>
        <v>0</v>
      </c>
      <c r="X53" s="66">
        <f t="shared" si="14"/>
        <v>2232.786700872</v>
      </c>
      <c r="Y53" s="65">
        <f t="shared" si="15"/>
        <v>1674.5900256539999</v>
      </c>
      <c r="Z53" s="63">
        <f t="shared" si="16"/>
        <v>0</v>
      </c>
      <c r="AA53" s="66">
        <f t="shared" si="17"/>
        <v>1674.5900256539999</v>
      </c>
    </row>
    <row r="54" spans="1:27" ht="14.25" customHeight="1">
      <c r="A54" s="130">
        <v>5</v>
      </c>
      <c r="B54" s="124">
        <v>41456</v>
      </c>
      <c r="C54" s="57">
        <f>'LOAS-SEM JRS E SEM CORREÇÃO'!C53</f>
        <v>678</v>
      </c>
      <c r="D54" s="96">
        <f>'base(indices)'!G58</f>
        <v>1.2666137399999999</v>
      </c>
      <c r="E54" s="69">
        <f t="shared" si="0"/>
        <v>858.76411571999995</v>
      </c>
      <c r="F54" s="48">
        <v>0</v>
      </c>
      <c r="G54" s="70">
        <f t="shared" si="1"/>
        <v>0</v>
      </c>
      <c r="H54" s="216">
        <f t="shared" si="18"/>
        <v>3435.0564628799998</v>
      </c>
      <c r="I54" s="109">
        <f t="shared" si="20"/>
        <v>286.25470523999996</v>
      </c>
      <c r="J54" s="109">
        <f t="shared" si="19"/>
        <v>3721.3111681199998</v>
      </c>
      <c r="K54" s="49"/>
      <c r="L54" s="50">
        <f t="shared" si="23"/>
        <v>3721.3111681199998</v>
      </c>
      <c r="M54" s="51">
        <f t="shared" si="24"/>
        <v>3349.1800513079997</v>
      </c>
      <c r="N54" s="49">
        <f t="shared" si="21"/>
        <v>0</v>
      </c>
      <c r="O54" s="52">
        <f t="shared" si="22"/>
        <v>3349.1800513079997</v>
      </c>
      <c r="P54" s="73">
        <f t="shared" si="27"/>
        <v>2977.0489344960001</v>
      </c>
      <c r="Q54" s="49">
        <f t="shared" si="7"/>
        <v>0</v>
      </c>
      <c r="R54" s="53">
        <f t="shared" si="26"/>
        <v>2977.0489344960001</v>
      </c>
      <c r="S54" s="51">
        <f t="shared" si="9"/>
        <v>2604.9178176839996</v>
      </c>
      <c r="T54" s="49">
        <f t="shared" si="10"/>
        <v>0</v>
      </c>
      <c r="U54" s="52">
        <f t="shared" si="11"/>
        <v>2604.9178176839996</v>
      </c>
      <c r="V54" s="51">
        <f t="shared" si="12"/>
        <v>2232.786700872</v>
      </c>
      <c r="W54" s="49">
        <f t="shared" si="13"/>
        <v>0</v>
      </c>
      <c r="X54" s="52">
        <f t="shared" si="14"/>
        <v>2232.786700872</v>
      </c>
      <c r="Y54" s="51">
        <f t="shared" si="15"/>
        <v>1674.5900256539999</v>
      </c>
      <c r="Z54" s="49">
        <f t="shared" si="16"/>
        <v>0</v>
      </c>
      <c r="AA54" s="52">
        <f t="shared" si="17"/>
        <v>1674.5900256539999</v>
      </c>
    </row>
    <row r="55" spans="1:27" s="30" customFormat="1" ht="14.25" customHeight="1">
      <c r="A55" s="130">
        <v>5</v>
      </c>
      <c r="B55" s="123">
        <v>41487</v>
      </c>
      <c r="C55" s="57">
        <f>'LOAS-SEM JRS E SEM CORREÇÃO'!C54</f>
        <v>678</v>
      </c>
      <c r="D55" s="96">
        <f>'base(indices)'!G59</f>
        <v>1.2663490799999999</v>
      </c>
      <c r="E55" s="58">
        <f t="shared" si="0"/>
        <v>858.58467623999991</v>
      </c>
      <c r="F55" s="48">
        <v>0</v>
      </c>
      <c r="G55" s="60">
        <f t="shared" si="1"/>
        <v>0</v>
      </c>
      <c r="H55" s="216">
        <f t="shared" si="18"/>
        <v>3434.3387049599996</v>
      </c>
      <c r="I55" s="108">
        <f t="shared" si="20"/>
        <v>286.19489207999999</v>
      </c>
      <c r="J55" s="108">
        <f t="shared" si="19"/>
        <v>3720.5335970399997</v>
      </c>
      <c r="K55" s="63"/>
      <c r="L55" s="75">
        <f t="shared" si="23"/>
        <v>3720.5335970399997</v>
      </c>
      <c r="M55" s="65">
        <f t="shared" si="24"/>
        <v>3348.4802373359998</v>
      </c>
      <c r="N55" s="63">
        <f t="shared" si="21"/>
        <v>0</v>
      </c>
      <c r="O55" s="66">
        <f t="shared" si="22"/>
        <v>3348.4802373359998</v>
      </c>
      <c r="P55" s="63">
        <f t="shared" si="27"/>
        <v>2976.426877632</v>
      </c>
      <c r="Q55" s="63">
        <f t="shared" si="7"/>
        <v>0</v>
      </c>
      <c r="R55" s="67">
        <f>P55+Q55</f>
        <v>2976.426877632</v>
      </c>
      <c r="S55" s="65">
        <f t="shared" si="9"/>
        <v>2604.3735179279997</v>
      </c>
      <c r="T55" s="63">
        <f t="shared" si="10"/>
        <v>0</v>
      </c>
      <c r="U55" s="66">
        <f t="shared" si="11"/>
        <v>2604.3735179279997</v>
      </c>
      <c r="V55" s="65">
        <f t="shared" si="12"/>
        <v>2232.3201582239999</v>
      </c>
      <c r="W55" s="63">
        <f t="shared" si="13"/>
        <v>0</v>
      </c>
      <c r="X55" s="66">
        <f t="shared" si="14"/>
        <v>2232.3201582239999</v>
      </c>
      <c r="Y55" s="65">
        <f t="shared" si="15"/>
        <v>1674.2401186679999</v>
      </c>
      <c r="Z55" s="63">
        <f t="shared" si="16"/>
        <v>0</v>
      </c>
      <c r="AA55" s="66">
        <f t="shared" si="17"/>
        <v>1674.2401186679999</v>
      </c>
    </row>
    <row r="56" spans="1:27" ht="14.25" customHeight="1">
      <c r="A56" s="130">
        <v>5</v>
      </c>
      <c r="B56" s="124">
        <v>41518</v>
      </c>
      <c r="C56" s="57">
        <f>'LOAS-SEM JRS E SEM CORREÇÃO'!C55</f>
        <v>678</v>
      </c>
      <c r="D56" s="96">
        <f>'base(indices)'!G60</f>
        <v>1.2663490799999999</v>
      </c>
      <c r="E56" s="69">
        <f t="shared" si="0"/>
        <v>858.58467623999991</v>
      </c>
      <c r="F56" s="48">
        <v>0</v>
      </c>
      <c r="G56" s="70">
        <f t="shared" si="1"/>
        <v>0</v>
      </c>
      <c r="H56" s="216">
        <f t="shared" si="18"/>
        <v>3434.3387049599996</v>
      </c>
      <c r="I56" s="109">
        <f t="shared" si="20"/>
        <v>286.19489207999999</v>
      </c>
      <c r="J56" s="109">
        <f t="shared" si="19"/>
        <v>3720.5335970399997</v>
      </c>
      <c r="K56" s="49"/>
      <c r="L56" s="50">
        <f t="shared" si="23"/>
        <v>3720.5335970399997</v>
      </c>
      <c r="M56" s="51">
        <f t="shared" si="24"/>
        <v>3348.4802373359998</v>
      </c>
      <c r="N56" s="49">
        <f t="shared" si="21"/>
        <v>0</v>
      </c>
      <c r="O56" s="52">
        <f t="shared" si="22"/>
        <v>3348.4802373359998</v>
      </c>
      <c r="P56" s="73">
        <f t="shared" si="27"/>
        <v>2976.426877632</v>
      </c>
      <c r="Q56" s="49">
        <f t="shared" si="7"/>
        <v>0</v>
      </c>
      <c r="R56" s="53">
        <f t="shared" ref="R56:R74" si="28">P56+Q56</f>
        <v>2976.426877632</v>
      </c>
      <c r="S56" s="51">
        <f t="shared" si="9"/>
        <v>2604.3735179279997</v>
      </c>
      <c r="T56" s="49">
        <f t="shared" si="10"/>
        <v>0</v>
      </c>
      <c r="U56" s="52">
        <f t="shared" si="11"/>
        <v>2604.3735179279997</v>
      </c>
      <c r="V56" s="51">
        <f t="shared" si="12"/>
        <v>2232.3201582239999</v>
      </c>
      <c r="W56" s="49">
        <f t="shared" si="13"/>
        <v>0</v>
      </c>
      <c r="X56" s="52">
        <f t="shared" si="14"/>
        <v>2232.3201582239999</v>
      </c>
      <c r="Y56" s="51">
        <f t="shared" si="15"/>
        <v>1674.2401186679999</v>
      </c>
      <c r="Z56" s="49">
        <f t="shared" si="16"/>
        <v>0</v>
      </c>
      <c r="AA56" s="52">
        <f t="shared" si="17"/>
        <v>1674.2401186679999</v>
      </c>
    </row>
    <row r="57" spans="1:27" s="30" customFormat="1" ht="14.25" customHeight="1">
      <c r="A57" s="130">
        <v>5</v>
      </c>
      <c r="B57" s="124">
        <v>41548</v>
      </c>
      <c r="C57" s="57">
        <f>'LOAS-SEM JRS E SEM CORREÇÃO'!C56</f>
        <v>678</v>
      </c>
      <c r="D57" s="96">
        <f>'base(indices)'!G61</f>
        <v>1.2662490399999999</v>
      </c>
      <c r="E57" s="58">
        <f t="shared" si="0"/>
        <v>858.51684911999996</v>
      </c>
      <c r="F57" s="48">
        <v>0</v>
      </c>
      <c r="G57" s="60">
        <f t="shared" si="1"/>
        <v>0</v>
      </c>
      <c r="H57" s="216">
        <f t="shared" si="18"/>
        <v>3434.0673964799998</v>
      </c>
      <c r="I57" s="108">
        <f t="shared" si="20"/>
        <v>286.17228303999997</v>
      </c>
      <c r="J57" s="108">
        <f t="shared" si="19"/>
        <v>3720.2396795199998</v>
      </c>
      <c r="K57" s="63"/>
      <c r="L57" s="75">
        <f t="shared" si="23"/>
        <v>3720.2396795199998</v>
      </c>
      <c r="M57" s="65">
        <f t="shared" si="24"/>
        <v>3348.2157115679997</v>
      </c>
      <c r="N57" s="63">
        <f t="shared" si="21"/>
        <v>0</v>
      </c>
      <c r="O57" s="66">
        <f t="shared" si="22"/>
        <v>3348.2157115679997</v>
      </c>
      <c r="P57" s="63">
        <f t="shared" si="27"/>
        <v>2976.1917436160002</v>
      </c>
      <c r="Q57" s="63">
        <f t="shared" si="7"/>
        <v>0</v>
      </c>
      <c r="R57" s="67">
        <f t="shared" si="28"/>
        <v>2976.1917436160002</v>
      </c>
      <c r="S57" s="65">
        <f t="shared" si="9"/>
        <v>2604.1677756639997</v>
      </c>
      <c r="T57" s="63">
        <f t="shared" si="10"/>
        <v>0</v>
      </c>
      <c r="U57" s="66">
        <f t="shared" si="11"/>
        <v>2604.1677756639997</v>
      </c>
      <c r="V57" s="65">
        <f t="shared" si="12"/>
        <v>2232.1438077119997</v>
      </c>
      <c r="W57" s="63">
        <f t="shared" si="13"/>
        <v>0</v>
      </c>
      <c r="X57" s="66">
        <f t="shared" si="14"/>
        <v>2232.1438077119997</v>
      </c>
      <c r="Y57" s="65">
        <f t="shared" si="15"/>
        <v>1674.1078557839999</v>
      </c>
      <c r="Z57" s="63">
        <f t="shared" si="16"/>
        <v>0</v>
      </c>
      <c r="AA57" s="66">
        <f t="shared" si="17"/>
        <v>1674.1078557839999</v>
      </c>
    </row>
    <row r="58" spans="1:27" ht="14.25" customHeight="1">
      <c r="A58" s="130">
        <v>5</v>
      </c>
      <c r="B58" s="123">
        <v>41579</v>
      </c>
      <c r="C58" s="57">
        <f>'LOAS-SEM JRS E SEM CORREÇÃO'!C57</f>
        <v>678</v>
      </c>
      <c r="D58" s="96">
        <f>'base(indices)'!G62</f>
        <v>1.2650851599999999</v>
      </c>
      <c r="E58" s="69">
        <f t="shared" si="0"/>
        <v>857.72773847999997</v>
      </c>
      <c r="F58" s="48">
        <v>0</v>
      </c>
      <c r="G58" s="70">
        <f t="shared" si="1"/>
        <v>0</v>
      </c>
      <c r="H58" s="216">
        <f t="shared" si="18"/>
        <v>3430.9109539199999</v>
      </c>
      <c r="I58" s="109">
        <f t="shared" si="20"/>
        <v>285.90924616000001</v>
      </c>
      <c r="J58" s="109">
        <f t="shared" si="19"/>
        <v>3716.8202000799997</v>
      </c>
      <c r="K58" s="49"/>
      <c r="L58" s="50">
        <f t="shared" si="23"/>
        <v>3716.8202000799997</v>
      </c>
      <c r="M58" s="51">
        <f t="shared" si="24"/>
        <v>3345.1381800719996</v>
      </c>
      <c r="N58" s="49">
        <f t="shared" si="21"/>
        <v>0</v>
      </c>
      <c r="O58" s="52">
        <f t="shared" si="22"/>
        <v>3345.1381800719996</v>
      </c>
      <c r="P58" s="73">
        <f t="shared" si="27"/>
        <v>2973.456160064</v>
      </c>
      <c r="Q58" s="49">
        <f t="shared" si="7"/>
        <v>0</v>
      </c>
      <c r="R58" s="53">
        <f t="shared" si="28"/>
        <v>2973.456160064</v>
      </c>
      <c r="S58" s="51">
        <f t="shared" si="9"/>
        <v>2601.7741400559999</v>
      </c>
      <c r="T58" s="49">
        <f t="shared" si="10"/>
        <v>0</v>
      </c>
      <c r="U58" s="52">
        <f t="shared" si="11"/>
        <v>2601.7741400559999</v>
      </c>
      <c r="V58" s="51">
        <f t="shared" si="12"/>
        <v>2230.0921200479997</v>
      </c>
      <c r="W58" s="49">
        <f t="shared" si="13"/>
        <v>0</v>
      </c>
      <c r="X58" s="52">
        <f t="shared" si="14"/>
        <v>2230.0921200479997</v>
      </c>
      <c r="Y58" s="51">
        <f t="shared" si="15"/>
        <v>1672.5690900359998</v>
      </c>
      <c r="Z58" s="49">
        <f t="shared" si="16"/>
        <v>0</v>
      </c>
      <c r="AA58" s="52">
        <f t="shared" si="17"/>
        <v>1672.5690900359998</v>
      </c>
    </row>
    <row r="59" spans="1:27" s="30" customFormat="1" ht="14.25" customHeight="1">
      <c r="A59" s="130">
        <v>5</v>
      </c>
      <c r="B59" s="124">
        <v>41609</v>
      </c>
      <c r="C59" s="57">
        <f>'LOAS-SEM JRS E SEM CORREÇÃO'!C58</f>
        <v>678</v>
      </c>
      <c r="D59" s="96">
        <f>'base(indices)'!G63</f>
        <v>1.26482334</v>
      </c>
      <c r="E59" s="58">
        <f t="shared" si="0"/>
        <v>857.55022452000003</v>
      </c>
      <c r="F59" s="48">
        <v>0</v>
      </c>
      <c r="G59" s="60">
        <f t="shared" si="1"/>
        <v>0</v>
      </c>
      <c r="H59" s="216">
        <f t="shared" si="18"/>
        <v>3430.2008980800001</v>
      </c>
      <c r="I59" s="108">
        <f t="shared" si="20"/>
        <v>285.85007483999999</v>
      </c>
      <c r="J59" s="108">
        <f t="shared" si="19"/>
        <v>3716.0509729200003</v>
      </c>
      <c r="K59" s="63"/>
      <c r="L59" s="75">
        <f t="shared" si="23"/>
        <v>3716.0509729200003</v>
      </c>
      <c r="M59" s="65">
        <f t="shared" si="24"/>
        <v>3344.4458756280005</v>
      </c>
      <c r="N59" s="63">
        <f t="shared" si="21"/>
        <v>0</v>
      </c>
      <c r="O59" s="66">
        <f t="shared" si="22"/>
        <v>3344.4458756280005</v>
      </c>
      <c r="P59" s="63">
        <f t="shared" si="27"/>
        <v>2972.8407783360003</v>
      </c>
      <c r="Q59" s="63">
        <f t="shared" si="7"/>
        <v>0</v>
      </c>
      <c r="R59" s="67">
        <f t="shared" si="28"/>
        <v>2972.8407783360003</v>
      </c>
      <c r="S59" s="65">
        <f t="shared" si="9"/>
        <v>2601.2356810440001</v>
      </c>
      <c r="T59" s="63">
        <f t="shared" si="10"/>
        <v>0</v>
      </c>
      <c r="U59" s="66">
        <f t="shared" si="11"/>
        <v>2601.2356810440001</v>
      </c>
      <c r="V59" s="65">
        <f t="shared" si="12"/>
        <v>2229.6305837519999</v>
      </c>
      <c r="W59" s="63">
        <f t="shared" si="13"/>
        <v>0</v>
      </c>
      <c r="X59" s="66">
        <f t="shared" si="14"/>
        <v>2229.6305837519999</v>
      </c>
      <c r="Y59" s="65">
        <f t="shared" si="15"/>
        <v>1672.2229378140003</v>
      </c>
      <c r="Z59" s="63">
        <f t="shared" si="16"/>
        <v>0</v>
      </c>
      <c r="AA59" s="66">
        <f t="shared" si="17"/>
        <v>1672.2229378140003</v>
      </c>
    </row>
    <row r="60" spans="1:27" ht="14.25" customHeight="1">
      <c r="A60" s="130">
        <v>5</v>
      </c>
      <c r="B60" s="124">
        <v>41640</v>
      </c>
      <c r="C60" s="57">
        <f>'LOAS-SEM JRS E SEM CORREÇÃO'!C59</f>
        <v>724</v>
      </c>
      <c r="D60" s="96">
        <f>'base(indices)'!G64</f>
        <v>1.26419883</v>
      </c>
      <c r="E60" s="69">
        <f t="shared" si="0"/>
        <v>915.27995292000003</v>
      </c>
      <c r="F60" s="48">
        <v>0</v>
      </c>
      <c r="G60" s="70">
        <f t="shared" si="1"/>
        <v>0</v>
      </c>
      <c r="H60" s="216">
        <f t="shared" si="18"/>
        <v>3661.1198116800001</v>
      </c>
      <c r="I60" s="109">
        <f t="shared" si="20"/>
        <v>305.09331764000001</v>
      </c>
      <c r="J60" s="109">
        <f t="shared" si="19"/>
        <v>3966.21312932</v>
      </c>
      <c r="K60" s="49"/>
      <c r="L60" s="50">
        <f t="shared" si="23"/>
        <v>3966.21312932</v>
      </c>
      <c r="M60" s="51">
        <f t="shared" si="24"/>
        <v>3569.5918163880001</v>
      </c>
      <c r="N60" s="49">
        <f t="shared" si="21"/>
        <v>0</v>
      </c>
      <c r="O60" s="52">
        <f t="shared" si="22"/>
        <v>3569.5918163880001</v>
      </c>
      <c r="P60" s="73">
        <f t="shared" si="27"/>
        <v>3172.9705034560002</v>
      </c>
      <c r="Q60" s="49">
        <f t="shared" si="7"/>
        <v>0</v>
      </c>
      <c r="R60" s="53">
        <f t="shared" si="28"/>
        <v>3172.9705034560002</v>
      </c>
      <c r="S60" s="51">
        <f t="shared" si="9"/>
        <v>2776.3491905239998</v>
      </c>
      <c r="T60" s="49">
        <f t="shared" si="10"/>
        <v>0</v>
      </c>
      <c r="U60" s="52">
        <f t="shared" si="11"/>
        <v>2776.3491905239998</v>
      </c>
      <c r="V60" s="51">
        <f t="shared" si="12"/>
        <v>2379.7278775919999</v>
      </c>
      <c r="W60" s="49">
        <f t="shared" si="13"/>
        <v>0</v>
      </c>
      <c r="X60" s="52">
        <f t="shared" si="14"/>
        <v>2379.7278775919999</v>
      </c>
      <c r="Y60" s="51">
        <f t="shared" si="15"/>
        <v>1784.795908194</v>
      </c>
      <c r="Z60" s="49">
        <f t="shared" si="16"/>
        <v>0</v>
      </c>
      <c r="AA60" s="52">
        <f t="shared" si="17"/>
        <v>1784.795908194</v>
      </c>
    </row>
    <row r="61" spans="1:27" s="30" customFormat="1" ht="14.25" customHeight="1">
      <c r="A61" s="130">
        <v>5</v>
      </c>
      <c r="B61" s="123">
        <v>41671</v>
      </c>
      <c r="C61" s="57">
        <f>'LOAS-SEM JRS E SEM CORREÇÃO'!C60</f>
        <v>724</v>
      </c>
      <c r="D61" s="96">
        <f>'base(indices)'!G65</f>
        <v>1.26277694</v>
      </c>
      <c r="E61" s="58">
        <f t="shared" si="0"/>
        <v>914.25050455999997</v>
      </c>
      <c r="F61" s="48">
        <v>0</v>
      </c>
      <c r="G61" s="60">
        <f t="shared" si="1"/>
        <v>0</v>
      </c>
      <c r="H61" s="216">
        <f t="shared" si="18"/>
        <v>3657.0020182399999</v>
      </c>
      <c r="I61" s="108">
        <f t="shared" si="20"/>
        <v>304.75016818666666</v>
      </c>
      <c r="J61" s="108">
        <f t="shared" si="19"/>
        <v>3961.7521864266664</v>
      </c>
      <c r="K61" s="63"/>
      <c r="L61" s="75">
        <f t="shared" si="23"/>
        <v>3961.7521864266664</v>
      </c>
      <c r="M61" s="65">
        <f t="shared" si="24"/>
        <v>3565.5769677839999</v>
      </c>
      <c r="N61" s="63">
        <f t="shared" si="21"/>
        <v>0</v>
      </c>
      <c r="O61" s="66">
        <f t="shared" si="22"/>
        <v>3565.5769677839999</v>
      </c>
      <c r="P61" s="63">
        <f t="shared" si="27"/>
        <v>3169.4017491413333</v>
      </c>
      <c r="Q61" s="63">
        <f t="shared" si="7"/>
        <v>0</v>
      </c>
      <c r="R61" s="67">
        <f t="shared" si="28"/>
        <v>3169.4017491413333</v>
      </c>
      <c r="S61" s="65">
        <f t="shared" si="9"/>
        <v>2773.2265304986663</v>
      </c>
      <c r="T61" s="63">
        <f t="shared" si="10"/>
        <v>0</v>
      </c>
      <c r="U61" s="66">
        <f t="shared" si="11"/>
        <v>2773.2265304986663</v>
      </c>
      <c r="V61" s="65">
        <f t="shared" si="12"/>
        <v>2377.0513118559998</v>
      </c>
      <c r="W61" s="63">
        <f t="shared" si="13"/>
        <v>0</v>
      </c>
      <c r="X61" s="66">
        <f t="shared" si="14"/>
        <v>2377.0513118559998</v>
      </c>
      <c r="Y61" s="65">
        <f t="shared" si="15"/>
        <v>1782.7884838919999</v>
      </c>
      <c r="Z61" s="63">
        <f t="shared" si="16"/>
        <v>0</v>
      </c>
      <c r="AA61" s="66">
        <f t="shared" si="17"/>
        <v>1782.7884838919999</v>
      </c>
    </row>
    <row r="62" spans="1:27" ht="14.25" customHeight="1">
      <c r="A62" s="130">
        <v>5</v>
      </c>
      <c r="B62" s="124">
        <v>41699</v>
      </c>
      <c r="C62" s="57">
        <f>'LOAS-SEM JRS E SEM CORREÇÃO'!C61</f>
        <v>724</v>
      </c>
      <c r="D62" s="96">
        <f>'base(indices)'!G66</f>
        <v>1.2620992</v>
      </c>
      <c r="E62" s="69">
        <f t="shared" si="0"/>
        <v>913.75982079999994</v>
      </c>
      <c r="F62" s="48">
        <v>0</v>
      </c>
      <c r="G62" s="70">
        <f t="shared" si="1"/>
        <v>0</v>
      </c>
      <c r="H62" s="216">
        <f t="shared" si="18"/>
        <v>3655.0392831999998</v>
      </c>
      <c r="I62" s="109">
        <f t="shared" si="20"/>
        <v>304.58660693333331</v>
      </c>
      <c r="J62" s="109">
        <f t="shared" si="19"/>
        <v>3959.6258901333331</v>
      </c>
      <c r="K62" s="49"/>
      <c r="L62" s="50">
        <f t="shared" si="23"/>
        <v>3959.6258901333331</v>
      </c>
      <c r="M62" s="51">
        <f t="shared" si="24"/>
        <v>3563.6633011199997</v>
      </c>
      <c r="N62" s="49">
        <f t="shared" si="21"/>
        <v>0</v>
      </c>
      <c r="O62" s="52">
        <f t="shared" si="22"/>
        <v>3563.6633011199997</v>
      </c>
      <c r="P62" s="73">
        <f t="shared" si="27"/>
        <v>3167.7007121066667</v>
      </c>
      <c r="Q62" s="49">
        <f t="shared" si="7"/>
        <v>0</v>
      </c>
      <c r="R62" s="53">
        <f t="shared" si="28"/>
        <v>3167.7007121066667</v>
      </c>
      <c r="S62" s="51">
        <f t="shared" si="9"/>
        <v>2771.7381230933329</v>
      </c>
      <c r="T62" s="49">
        <f t="shared" si="10"/>
        <v>0</v>
      </c>
      <c r="U62" s="52">
        <f t="shared" si="11"/>
        <v>2771.7381230933329</v>
      </c>
      <c r="V62" s="51">
        <f t="shared" si="12"/>
        <v>2375.7755340799999</v>
      </c>
      <c r="W62" s="49">
        <f t="shared" si="13"/>
        <v>0</v>
      </c>
      <c r="X62" s="52">
        <f t="shared" si="14"/>
        <v>2375.7755340799999</v>
      </c>
      <c r="Y62" s="51">
        <f t="shared" si="15"/>
        <v>1781.8316505599998</v>
      </c>
      <c r="Z62" s="49">
        <f t="shared" si="16"/>
        <v>0</v>
      </c>
      <c r="AA62" s="52">
        <f t="shared" si="17"/>
        <v>1781.8316505599998</v>
      </c>
    </row>
    <row r="63" spans="1:27" s="30" customFormat="1" ht="14.25" customHeight="1">
      <c r="A63" s="130">
        <v>5</v>
      </c>
      <c r="B63" s="124">
        <v>41730</v>
      </c>
      <c r="C63" s="57">
        <f>'LOAS-SEM JRS E SEM CORREÇÃO'!C62</f>
        <v>724</v>
      </c>
      <c r="D63" s="96">
        <f>'base(indices)'!G67</f>
        <v>1.2617635700000001</v>
      </c>
      <c r="E63" s="58">
        <f t="shared" si="0"/>
        <v>913.51682468000001</v>
      </c>
      <c r="F63" s="48">
        <v>0</v>
      </c>
      <c r="G63" s="60">
        <f t="shared" si="1"/>
        <v>0</v>
      </c>
      <c r="H63" s="216">
        <f t="shared" si="18"/>
        <v>3654.0672987200001</v>
      </c>
      <c r="I63" s="108">
        <f t="shared" si="20"/>
        <v>304.50560822666665</v>
      </c>
      <c r="J63" s="108">
        <f t="shared" si="19"/>
        <v>3958.5729069466665</v>
      </c>
      <c r="K63" s="63"/>
      <c r="L63" s="75">
        <f t="shared" si="23"/>
        <v>3958.5729069466665</v>
      </c>
      <c r="M63" s="65">
        <f t="shared" si="24"/>
        <v>3562.715616252</v>
      </c>
      <c r="N63" s="63">
        <f t="shared" si="21"/>
        <v>0</v>
      </c>
      <c r="O63" s="66">
        <f t="shared" si="22"/>
        <v>3562.715616252</v>
      </c>
      <c r="P63" s="63">
        <f t="shared" si="27"/>
        <v>3166.8583255573335</v>
      </c>
      <c r="Q63" s="63">
        <f t="shared" si="7"/>
        <v>0</v>
      </c>
      <c r="R63" s="67">
        <f t="shared" si="28"/>
        <v>3166.8583255573335</v>
      </c>
      <c r="S63" s="65">
        <f t="shared" si="9"/>
        <v>2771.0010348626665</v>
      </c>
      <c r="T63" s="63">
        <f t="shared" si="10"/>
        <v>0</v>
      </c>
      <c r="U63" s="66">
        <f t="shared" si="11"/>
        <v>2771.0010348626665</v>
      </c>
      <c r="V63" s="65">
        <f t="shared" si="12"/>
        <v>2375.143744168</v>
      </c>
      <c r="W63" s="63">
        <f t="shared" si="13"/>
        <v>0</v>
      </c>
      <c r="X63" s="66">
        <f t="shared" si="14"/>
        <v>2375.143744168</v>
      </c>
      <c r="Y63" s="65">
        <f t="shared" si="15"/>
        <v>1781.357808126</v>
      </c>
      <c r="Z63" s="63">
        <f t="shared" si="16"/>
        <v>0</v>
      </c>
      <c r="AA63" s="66">
        <f t="shared" si="17"/>
        <v>1781.357808126</v>
      </c>
    </row>
    <row r="64" spans="1:27" ht="14.25" customHeight="1">
      <c r="A64" s="130">
        <v>5</v>
      </c>
      <c r="B64" s="123">
        <v>41760</v>
      </c>
      <c r="C64" s="57">
        <f>'LOAS-SEM JRS E SEM CORREÇÃO'!C63</f>
        <v>724</v>
      </c>
      <c r="D64" s="96">
        <f>'base(indices)'!G68</f>
        <v>1.2611846799999999</v>
      </c>
      <c r="E64" s="69">
        <f t="shared" si="0"/>
        <v>913.09770831999992</v>
      </c>
      <c r="F64" s="48">
        <v>0</v>
      </c>
      <c r="G64" s="70">
        <f t="shared" si="1"/>
        <v>0</v>
      </c>
      <c r="H64" s="216">
        <f t="shared" si="18"/>
        <v>3652.3908332799997</v>
      </c>
      <c r="I64" s="109">
        <f t="shared" si="20"/>
        <v>304.36590277333329</v>
      </c>
      <c r="J64" s="109">
        <f t="shared" si="19"/>
        <v>3956.756736053333</v>
      </c>
      <c r="K64" s="49"/>
      <c r="L64" s="50">
        <f t="shared" si="23"/>
        <v>3956.756736053333</v>
      </c>
      <c r="M64" s="51">
        <f t="shared" si="24"/>
        <v>3561.081062448</v>
      </c>
      <c r="N64" s="49">
        <f t="shared" si="21"/>
        <v>0</v>
      </c>
      <c r="O64" s="52">
        <f t="shared" si="22"/>
        <v>3561.081062448</v>
      </c>
      <c r="P64" s="73">
        <f t="shared" si="27"/>
        <v>3165.4053888426665</v>
      </c>
      <c r="Q64" s="49">
        <f t="shared" si="7"/>
        <v>0</v>
      </c>
      <c r="R64" s="53">
        <f t="shared" si="28"/>
        <v>3165.4053888426665</v>
      </c>
      <c r="S64" s="51">
        <f t="shared" si="9"/>
        <v>2769.729715237333</v>
      </c>
      <c r="T64" s="49">
        <f t="shared" si="10"/>
        <v>0</v>
      </c>
      <c r="U64" s="52">
        <f t="shared" si="11"/>
        <v>2769.729715237333</v>
      </c>
      <c r="V64" s="51">
        <f t="shared" si="12"/>
        <v>2374.0540416319996</v>
      </c>
      <c r="W64" s="49">
        <f t="shared" si="13"/>
        <v>0</v>
      </c>
      <c r="X64" s="52">
        <f t="shared" si="14"/>
        <v>2374.0540416319996</v>
      </c>
      <c r="Y64" s="51">
        <f t="shared" si="15"/>
        <v>1780.540531224</v>
      </c>
      <c r="Z64" s="49">
        <f t="shared" si="16"/>
        <v>0</v>
      </c>
      <c r="AA64" s="52">
        <f t="shared" si="17"/>
        <v>1780.540531224</v>
      </c>
    </row>
    <row r="65" spans="1:27" s="30" customFormat="1" ht="14.25" customHeight="1">
      <c r="A65" s="130">
        <v>5</v>
      </c>
      <c r="B65" s="124">
        <v>41791</v>
      </c>
      <c r="C65" s="57">
        <f>'LOAS-SEM JRS E SEM CORREÇÃO'!C64</f>
        <v>724</v>
      </c>
      <c r="D65" s="96">
        <f>'base(indices)'!G69</f>
        <v>1.2604233899999999</v>
      </c>
      <c r="E65" s="58">
        <f t="shared" si="0"/>
        <v>912.5465343599999</v>
      </c>
      <c r="F65" s="48">
        <v>0</v>
      </c>
      <c r="G65" s="60">
        <f t="shared" si="1"/>
        <v>0</v>
      </c>
      <c r="H65" s="216">
        <f t="shared" si="18"/>
        <v>3650.1861374399996</v>
      </c>
      <c r="I65" s="108">
        <f t="shared" si="20"/>
        <v>304.18217811999995</v>
      </c>
      <c r="J65" s="108">
        <f t="shared" si="19"/>
        <v>3954.3683155599997</v>
      </c>
      <c r="K65" s="63"/>
      <c r="L65" s="75">
        <f t="shared" si="23"/>
        <v>3954.3683155599997</v>
      </c>
      <c r="M65" s="65">
        <f t="shared" si="24"/>
        <v>3558.9314840039997</v>
      </c>
      <c r="N65" s="63">
        <f t="shared" si="21"/>
        <v>0</v>
      </c>
      <c r="O65" s="66">
        <f t="shared" si="22"/>
        <v>3558.9314840039997</v>
      </c>
      <c r="P65" s="63">
        <f t="shared" si="27"/>
        <v>3163.4946524480001</v>
      </c>
      <c r="Q65" s="63">
        <f t="shared" si="7"/>
        <v>0</v>
      </c>
      <c r="R65" s="67">
        <f t="shared" si="28"/>
        <v>3163.4946524480001</v>
      </c>
      <c r="S65" s="65">
        <f t="shared" si="9"/>
        <v>2768.0578208919997</v>
      </c>
      <c r="T65" s="63">
        <f t="shared" si="10"/>
        <v>0</v>
      </c>
      <c r="U65" s="66">
        <f t="shared" si="11"/>
        <v>2768.0578208919997</v>
      </c>
      <c r="V65" s="65">
        <f t="shared" si="12"/>
        <v>2372.6209893359996</v>
      </c>
      <c r="W65" s="63">
        <f t="shared" si="13"/>
        <v>0</v>
      </c>
      <c r="X65" s="66">
        <f t="shared" si="14"/>
        <v>2372.6209893359996</v>
      </c>
      <c r="Y65" s="65">
        <f t="shared" si="15"/>
        <v>1779.4657420019998</v>
      </c>
      <c r="Z65" s="63">
        <f t="shared" si="16"/>
        <v>0</v>
      </c>
      <c r="AA65" s="66">
        <f t="shared" si="17"/>
        <v>1779.4657420019998</v>
      </c>
    </row>
    <row r="66" spans="1:27" ht="14.25" customHeight="1">
      <c r="A66" s="130">
        <v>5</v>
      </c>
      <c r="B66" s="124">
        <v>41821</v>
      </c>
      <c r="C66" s="57">
        <f>'LOAS-SEM JRS E SEM CORREÇÃO'!C65</f>
        <v>724</v>
      </c>
      <c r="D66" s="96">
        <f>'base(indices)'!G70</f>
        <v>1.25983756</v>
      </c>
      <c r="E66" s="69">
        <f t="shared" si="0"/>
        <v>912.12239344</v>
      </c>
      <c r="F66" s="48">
        <v>0</v>
      </c>
      <c r="G66" s="70">
        <f t="shared" si="1"/>
        <v>0</v>
      </c>
      <c r="H66" s="216">
        <f t="shared" si="18"/>
        <v>3648.48957376</v>
      </c>
      <c r="I66" s="109">
        <f t="shared" si="20"/>
        <v>304.04079781333331</v>
      </c>
      <c r="J66" s="109">
        <f t="shared" si="19"/>
        <v>3952.5303715733335</v>
      </c>
      <c r="K66" s="49"/>
      <c r="L66" s="50">
        <f t="shared" si="23"/>
        <v>3952.5303715733335</v>
      </c>
      <c r="M66" s="51">
        <f t="shared" si="24"/>
        <v>3557.277334416</v>
      </c>
      <c r="N66" s="49">
        <f t="shared" si="21"/>
        <v>0</v>
      </c>
      <c r="O66" s="52">
        <f t="shared" si="22"/>
        <v>3557.277334416</v>
      </c>
      <c r="P66" s="73">
        <f t="shared" si="27"/>
        <v>3162.024297258667</v>
      </c>
      <c r="Q66" s="49">
        <f t="shared" si="7"/>
        <v>0</v>
      </c>
      <c r="R66" s="53">
        <f t="shared" si="28"/>
        <v>3162.024297258667</v>
      </c>
      <c r="S66" s="51">
        <f t="shared" si="9"/>
        <v>2766.7712601013332</v>
      </c>
      <c r="T66" s="49">
        <f t="shared" si="10"/>
        <v>0</v>
      </c>
      <c r="U66" s="52">
        <f t="shared" si="11"/>
        <v>2766.7712601013332</v>
      </c>
      <c r="V66" s="51">
        <f t="shared" si="12"/>
        <v>2371.5182229440002</v>
      </c>
      <c r="W66" s="49">
        <f t="shared" si="13"/>
        <v>0</v>
      </c>
      <c r="X66" s="52">
        <f t="shared" si="14"/>
        <v>2371.5182229440002</v>
      </c>
      <c r="Y66" s="51">
        <f t="shared" si="15"/>
        <v>1778.638667208</v>
      </c>
      <c r="Z66" s="49">
        <f t="shared" si="16"/>
        <v>0</v>
      </c>
      <c r="AA66" s="52">
        <f t="shared" si="17"/>
        <v>1778.638667208</v>
      </c>
    </row>
    <row r="67" spans="1:27" s="30" customFormat="1" ht="14.25" customHeight="1">
      <c r="A67" s="130">
        <v>5</v>
      </c>
      <c r="B67" s="123">
        <v>41852</v>
      </c>
      <c r="C67" s="57">
        <f>'LOAS-SEM JRS E SEM CORREÇÃO'!C66</f>
        <v>724</v>
      </c>
      <c r="D67" s="96">
        <f>'base(indices)'!G71</f>
        <v>1.2585110900000001</v>
      </c>
      <c r="E67" s="58">
        <f t="shared" si="0"/>
        <v>911.16202916000009</v>
      </c>
      <c r="F67" s="48">
        <v>0</v>
      </c>
      <c r="G67" s="60">
        <f t="shared" si="1"/>
        <v>0</v>
      </c>
      <c r="H67" s="216">
        <f t="shared" si="18"/>
        <v>3644.6481166400004</v>
      </c>
      <c r="I67" s="108">
        <f t="shared" si="20"/>
        <v>303.7206763866667</v>
      </c>
      <c r="J67" s="108">
        <f t="shared" si="19"/>
        <v>3948.3687930266669</v>
      </c>
      <c r="K67" s="63"/>
      <c r="L67" s="75">
        <f t="shared" si="23"/>
        <v>3948.3687930266669</v>
      </c>
      <c r="M67" s="65">
        <f t="shared" si="24"/>
        <v>3553.5319137240003</v>
      </c>
      <c r="N67" s="63">
        <f t="shared" si="21"/>
        <v>0</v>
      </c>
      <c r="O67" s="66">
        <f t="shared" si="22"/>
        <v>3553.5319137240003</v>
      </c>
      <c r="P67" s="63">
        <f t="shared" si="27"/>
        <v>3158.6950344213337</v>
      </c>
      <c r="Q67" s="63">
        <f t="shared" si="7"/>
        <v>0</v>
      </c>
      <c r="R67" s="67">
        <f t="shared" si="28"/>
        <v>3158.6950344213337</v>
      </c>
      <c r="S67" s="65">
        <f t="shared" si="9"/>
        <v>2763.8581551186667</v>
      </c>
      <c r="T67" s="63">
        <f t="shared" si="10"/>
        <v>0</v>
      </c>
      <c r="U67" s="66">
        <f t="shared" si="11"/>
        <v>2763.8581551186667</v>
      </c>
      <c r="V67" s="65">
        <f t="shared" si="12"/>
        <v>2369.0212758160001</v>
      </c>
      <c r="W67" s="63">
        <f t="shared" si="13"/>
        <v>0</v>
      </c>
      <c r="X67" s="66">
        <f t="shared" si="14"/>
        <v>2369.0212758160001</v>
      </c>
      <c r="Y67" s="65">
        <f t="shared" si="15"/>
        <v>1776.7659568620002</v>
      </c>
      <c r="Z67" s="63">
        <f t="shared" si="16"/>
        <v>0</v>
      </c>
      <c r="AA67" s="66">
        <f t="shared" si="17"/>
        <v>1776.7659568620002</v>
      </c>
    </row>
    <row r="68" spans="1:27" ht="14.25" customHeight="1">
      <c r="A68" s="130">
        <v>5</v>
      </c>
      <c r="B68" s="124">
        <v>41883</v>
      </c>
      <c r="C68" s="57">
        <f>'LOAS-SEM JRS E SEM CORREÇÃO'!C67</f>
        <v>724</v>
      </c>
      <c r="D68" s="96">
        <f>'base(indices)'!G72</f>
        <v>1.2577539200000001</v>
      </c>
      <c r="E68" s="69">
        <f t="shared" si="0"/>
        <v>910.61383808000005</v>
      </c>
      <c r="F68" s="48">
        <v>0</v>
      </c>
      <c r="G68" s="70">
        <f t="shared" si="1"/>
        <v>0</v>
      </c>
      <c r="H68" s="216">
        <f t="shared" si="18"/>
        <v>3642.4553523200002</v>
      </c>
      <c r="I68" s="109">
        <f t="shared" si="20"/>
        <v>303.5379460266667</v>
      </c>
      <c r="J68" s="109">
        <f t="shared" si="19"/>
        <v>3945.993298346667</v>
      </c>
      <c r="K68" s="49"/>
      <c r="L68" s="50">
        <f t="shared" si="23"/>
        <v>3945.993298346667</v>
      </c>
      <c r="M68" s="51">
        <f t="shared" si="24"/>
        <v>3551.3939685120004</v>
      </c>
      <c r="N68" s="49">
        <f t="shared" si="21"/>
        <v>0</v>
      </c>
      <c r="O68" s="52">
        <f t="shared" si="22"/>
        <v>3551.3939685120004</v>
      </c>
      <c r="P68" s="73">
        <f t="shared" si="27"/>
        <v>3156.7946386773338</v>
      </c>
      <c r="Q68" s="49">
        <f t="shared" si="7"/>
        <v>0</v>
      </c>
      <c r="R68" s="53">
        <f t="shared" si="28"/>
        <v>3156.7946386773338</v>
      </c>
      <c r="S68" s="51">
        <f t="shared" si="9"/>
        <v>2762.1953088426667</v>
      </c>
      <c r="T68" s="49">
        <f t="shared" si="10"/>
        <v>0</v>
      </c>
      <c r="U68" s="52">
        <f t="shared" si="11"/>
        <v>2762.1953088426667</v>
      </c>
      <c r="V68" s="51">
        <f t="shared" si="12"/>
        <v>2367.5959790080001</v>
      </c>
      <c r="W68" s="49">
        <f t="shared" si="13"/>
        <v>0</v>
      </c>
      <c r="X68" s="52">
        <f t="shared" si="14"/>
        <v>2367.5959790080001</v>
      </c>
      <c r="Y68" s="51">
        <f t="shared" si="15"/>
        <v>1775.6969842560002</v>
      </c>
      <c r="Z68" s="49">
        <f t="shared" si="16"/>
        <v>0</v>
      </c>
      <c r="AA68" s="52">
        <f t="shared" si="17"/>
        <v>1775.6969842560002</v>
      </c>
    </row>
    <row r="69" spans="1:27" s="30" customFormat="1" ht="14.25" customHeight="1">
      <c r="A69" s="130">
        <v>5</v>
      </c>
      <c r="B69" s="124">
        <v>41913</v>
      </c>
      <c r="C69" s="57">
        <f>'LOAS-SEM JRS E SEM CORREÇÃO'!C68</f>
        <v>724</v>
      </c>
      <c r="D69" s="96">
        <f>'base(indices)'!G73</f>
        <v>1.2566568600000001</v>
      </c>
      <c r="E69" s="58">
        <f t="shared" si="0"/>
        <v>909.81956664000006</v>
      </c>
      <c r="F69" s="48">
        <v>0</v>
      </c>
      <c r="G69" s="60">
        <f t="shared" si="1"/>
        <v>0</v>
      </c>
      <c r="H69" s="216">
        <f t="shared" si="18"/>
        <v>3639.2782665600002</v>
      </c>
      <c r="I69" s="108">
        <f t="shared" si="20"/>
        <v>303.27318888000002</v>
      </c>
      <c r="J69" s="108">
        <f t="shared" si="19"/>
        <v>3942.5514554400002</v>
      </c>
      <c r="K69" s="63"/>
      <c r="L69" s="75">
        <f t="shared" si="23"/>
        <v>3942.5514554400002</v>
      </c>
      <c r="M69" s="65">
        <f t="shared" si="24"/>
        <v>3548.2963098960004</v>
      </c>
      <c r="N69" s="63">
        <f t="shared" si="21"/>
        <v>0</v>
      </c>
      <c r="O69" s="66">
        <f t="shared" si="22"/>
        <v>3548.2963098960004</v>
      </c>
      <c r="P69" s="63">
        <f t="shared" si="27"/>
        <v>3154.0411643520001</v>
      </c>
      <c r="Q69" s="63">
        <f t="shared" si="7"/>
        <v>0</v>
      </c>
      <c r="R69" s="67">
        <f t="shared" si="28"/>
        <v>3154.0411643520001</v>
      </c>
      <c r="S69" s="65">
        <f t="shared" si="9"/>
        <v>2759.7860188079999</v>
      </c>
      <c r="T69" s="63">
        <f t="shared" si="10"/>
        <v>0</v>
      </c>
      <c r="U69" s="66">
        <f t="shared" si="11"/>
        <v>2759.7860188079999</v>
      </c>
      <c r="V69" s="65">
        <f t="shared" si="12"/>
        <v>2365.5308732640001</v>
      </c>
      <c r="W69" s="63">
        <f t="shared" si="13"/>
        <v>0</v>
      </c>
      <c r="X69" s="66">
        <f t="shared" si="14"/>
        <v>2365.5308732640001</v>
      </c>
      <c r="Y69" s="65">
        <f t="shared" si="15"/>
        <v>1774.1481549480002</v>
      </c>
      <c r="Z69" s="63">
        <f t="shared" si="16"/>
        <v>0</v>
      </c>
      <c r="AA69" s="66">
        <f t="shared" si="17"/>
        <v>1774.1481549480002</v>
      </c>
    </row>
    <row r="70" spans="1:27" ht="14.25" customHeight="1">
      <c r="A70" s="130">
        <v>5</v>
      </c>
      <c r="B70" s="123">
        <v>41944</v>
      </c>
      <c r="C70" s="57">
        <f>'LOAS-SEM JRS E SEM CORREÇÃO'!C69</f>
        <v>724</v>
      </c>
      <c r="D70" s="96">
        <f>'base(indices)'!G74</f>
        <v>1.2553538099999999</v>
      </c>
      <c r="E70" s="69">
        <f t="shared" si="0"/>
        <v>908.87615843999993</v>
      </c>
      <c r="F70" s="48">
        <v>0</v>
      </c>
      <c r="G70" s="70">
        <f t="shared" si="1"/>
        <v>0</v>
      </c>
      <c r="H70" s="216">
        <f t="shared" si="18"/>
        <v>3635.5046337599997</v>
      </c>
      <c r="I70" s="109">
        <f t="shared" si="20"/>
        <v>302.95871947999996</v>
      </c>
      <c r="J70" s="109">
        <f t="shared" si="19"/>
        <v>3938.4633532399998</v>
      </c>
      <c r="K70" s="49"/>
      <c r="L70" s="50">
        <f t="shared" si="23"/>
        <v>3938.4633532399998</v>
      </c>
      <c r="M70" s="51">
        <f t="shared" si="24"/>
        <v>3544.6170179159999</v>
      </c>
      <c r="N70" s="49">
        <f t="shared" si="21"/>
        <v>0</v>
      </c>
      <c r="O70" s="52">
        <f t="shared" si="22"/>
        <v>3544.6170179159999</v>
      </c>
      <c r="P70" s="73">
        <f t="shared" si="27"/>
        <v>3150.770682592</v>
      </c>
      <c r="Q70" s="49">
        <f t="shared" si="7"/>
        <v>0</v>
      </c>
      <c r="R70" s="53">
        <f t="shared" si="28"/>
        <v>3150.770682592</v>
      </c>
      <c r="S70" s="51">
        <f t="shared" si="9"/>
        <v>2756.9243472679996</v>
      </c>
      <c r="T70" s="49">
        <f t="shared" si="10"/>
        <v>0</v>
      </c>
      <c r="U70" s="52">
        <f t="shared" si="11"/>
        <v>2756.9243472679996</v>
      </c>
      <c r="V70" s="51">
        <f t="shared" si="12"/>
        <v>2363.0780119439996</v>
      </c>
      <c r="W70" s="49">
        <f t="shared" si="13"/>
        <v>0</v>
      </c>
      <c r="X70" s="52">
        <f t="shared" si="14"/>
        <v>2363.0780119439996</v>
      </c>
      <c r="Y70" s="51">
        <f t="shared" si="15"/>
        <v>1772.3085089579999</v>
      </c>
      <c r="Z70" s="49">
        <f t="shared" si="16"/>
        <v>0</v>
      </c>
      <c r="AA70" s="52">
        <f t="shared" si="17"/>
        <v>1772.3085089579999</v>
      </c>
    </row>
    <row r="71" spans="1:27" s="30" customFormat="1" ht="14.25" customHeight="1">
      <c r="A71" s="130">
        <v>5</v>
      </c>
      <c r="B71" s="124">
        <v>41974</v>
      </c>
      <c r="C71" s="57">
        <f>'LOAS-SEM JRS E SEM CORREÇÃO'!C70</f>
        <v>724</v>
      </c>
      <c r="D71" s="96">
        <f>'base(indices)'!G75</f>
        <v>1.2547477600000001</v>
      </c>
      <c r="E71" s="58">
        <f t="shared" si="0"/>
        <v>908.43737824000004</v>
      </c>
      <c r="F71" s="48">
        <v>0</v>
      </c>
      <c r="G71" s="60">
        <f t="shared" si="1"/>
        <v>0</v>
      </c>
      <c r="H71" s="216">
        <f t="shared" si="18"/>
        <v>3633.7495129600002</v>
      </c>
      <c r="I71" s="108">
        <f t="shared" si="20"/>
        <v>302.81245941333333</v>
      </c>
      <c r="J71" s="108">
        <f t="shared" si="19"/>
        <v>3936.5619723733334</v>
      </c>
      <c r="K71" s="63"/>
      <c r="L71" s="75">
        <f t="shared" si="23"/>
        <v>3936.5619723733334</v>
      </c>
      <c r="M71" s="65">
        <f t="shared" si="24"/>
        <v>3542.9057751360001</v>
      </c>
      <c r="N71" s="63">
        <f t="shared" si="21"/>
        <v>0</v>
      </c>
      <c r="O71" s="66">
        <f t="shared" si="22"/>
        <v>3542.9057751360001</v>
      </c>
      <c r="P71" s="63">
        <f t="shared" si="27"/>
        <v>3149.2495778986668</v>
      </c>
      <c r="Q71" s="63">
        <f t="shared" si="7"/>
        <v>0</v>
      </c>
      <c r="R71" s="67">
        <f t="shared" si="28"/>
        <v>3149.2495778986668</v>
      </c>
      <c r="S71" s="65">
        <f t="shared" si="9"/>
        <v>2755.5933806613334</v>
      </c>
      <c r="T71" s="63">
        <f t="shared" si="10"/>
        <v>0</v>
      </c>
      <c r="U71" s="66">
        <f t="shared" si="11"/>
        <v>2755.5933806613334</v>
      </c>
      <c r="V71" s="65">
        <f t="shared" si="12"/>
        <v>2361.9371834240001</v>
      </c>
      <c r="W71" s="63">
        <f t="shared" si="13"/>
        <v>0</v>
      </c>
      <c r="X71" s="66">
        <f t="shared" si="14"/>
        <v>2361.9371834240001</v>
      </c>
      <c r="Y71" s="65">
        <f t="shared" si="15"/>
        <v>1771.4528875680001</v>
      </c>
      <c r="Z71" s="63">
        <f t="shared" si="16"/>
        <v>0</v>
      </c>
      <c r="AA71" s="66">
        <f t="shared" si="17"/>
        <v>1771.4528875680001</v>
      </c>
    </row>
    <row r="72" spans="1:27" ht="14.25" customHeight="1">
      <c r="A72" s="130">
        <v>5</v>
      </c>
      <c r="B72" s="124">
        <v>42005</v>
      </c>
      <c r="C72" s="57">
        <f>'LOAS-SEM JRS E SEM CORREÇÃO'!C71</f>
        <v>788</v>
      </c>
      <c r="D72" s="96">
        <f>'base(indices)'!G76</f>
        <v>1.2534278999999999</v>
      </c>
      <c r="E72" s="69">
        <f t="shared" si="0"/>
        <v>987.70118519999994</v>
      </c>
      <c r="F72" s="48">
        <v>0</v>
      </c>
      <c r="G72" s="70">
        <f t="shared" si="1"/>
        <v>0</v>
      </c>
      <c r="H72" s="216">
        <f t="shared" si="18"/>
        <v>3950.8047407999998</v>
      </c>
      <c r="I72" s="109">
        <f t="shared" si="20"/>
        <v>329.23372839999996</v>
      </c>
      <c r="J72" s="109">
        <f t="shared" si="19"/>
        <v>4280.0384691999998</v>
      </c>
      <c r="K72" s="49"/>
      <c r="L72" s="50">
        <f t="shared" si="23"/>
        <v>4280.0384691999998</v>
      </c>
      <c r="M72" s="51">
        <f t="shared" si="24"/>
        <v>3852.0346222799999</v>
      </c>
      <c r="N72" s="49">
        <f t="shared" si="21"/>
        <v>0</v>
      </c>
      <c r="O72" s="52">
        <f t="shared" si="22"/>
        <v>3852.0346222799999</v>
      </c>
      <c r="P72" s="73">
        <f t="shared" si="27"/>
        <v>3424.03077536</v>
      </c>
      <c r="Q72" s="49">
        <f t="shared" si="7"/>
        <v>0</v>
      </c>
      <c r="R72" s="53">
        <f t="shared" si="28"/>
        <v>3424.03077536</v>
      </c>
      <c r="S72" s="51">
        <f t="shared" si="9"/>
        <v>2996.0269284399997</v>
      </c>
      <c r="T72" s="49">
        <f t="shared" si="10"/>
        <v>0</v>
      </c>
      <c r="U72" s="52">
        <f t="shared" si="11"/>
        <v>2996.0269284399997</v>
      </c>
      <c r="V72" s="51">
        <f t="shared" si="12"/>
        <v>2568.0230815199998</v>
      </c>
      <c r="W72" s="49">
        <f t="shared" si="13"/>
        <v>0</v>
      </c>
      <c r="X72" s="52">
        <f t="shared" si="14"/>
        <v>2568.0230815199998</v>
      </c>
      <c r="Y72" s="51">
        <f t="shared" si="15"/>
        <v>1926.0173111399999</v>
      </c>
      <c r="Z72" s="49">
        <f t="shared" si="16"/>
        <v>0</v>
      </c>
      <c r="AA72" s="52">
        <f t="shared" si="17"/>
        <v>1926.0173111399999</v>
      </c>
    </row>
    <row r="73" spans="1:27" s="30" customFormat="1" ht="14.25" customHeight="1">
      <c r="A73" s="130">
        <v>5</v>
      </c>
      <c r="B73" s="123">
        <v>42036</v>
      </c>
      <c r="C73" s="57">
        <f>'LOAS-SEM JRS E SEM CORREÇÃO'!C72</f>
        <v>788</v>
      </c>
      <c r="D73" s="96">
        <f>'base(indices)'!G77</f>
        <v>1.2523283599999999</v>
      </c>
      <c r="E73" s="58">
        <f t="shared" si="0"/>
        <v>986.83474767999996</v>
      </c>
      <c r="F73" s="48">
        <v>0</v>
      </c>
      <c r="G73" s="60">
        <f t="shared" si="1"/>
        <v>0</v>
      </c>
      <c r="H73" s="216">
        <f t="shared" si="18"/>
        <v>3947.3389907199999</v>
      </c>
      <c r="I73" s="108">
        <f t="shared" si="20"/>
        <v>328.9449158933333</v>
      </c>
      <c r="J73" s="108">
        <f t="shared" si="19"/>
        <v>4276.2839066133329</v>
      </c>
      <c r="K73" s="63"/>
      <c r="L73" s="75">
        <f t="shared" si="23"/>
        <v>4276.2839066133329</v>
      </c>
      <c r="M73" s="65">
        <f t="shared" si="24"/>
        <v>3848.6555159519999</v>
      </c>
      <c r="N73" s="63">
        <f t="shared" si="21"/>
        <v>0</v>
      </c>
      <c r="O73" s="66">
        <f t="shared" si="22"/>
        <v>3848.6555159519999</v>
      </c>
      <c r="P73" s="63">
        <f>J73*$P$10</f>
        <v>3421.0271252906664</v>
      </c>
      <c r="Q73" s="63">
        <f t="shared" si="7"/>
        <v>0</v>
      </c>
      <c r="R73" s="67">
        <f t="shared" si="28"/>
        <v>3421.0271252906664</v>
      </c>
      <c r="S73" s="65">
        <f t="shared" si="9"/>
        <v>2993.3987346293329</v>
      </c>
      <c r="T73" s="63">
        <f t="shared" si="10"/>
        <v>0</v>
      </c>
      <c r="U73" s="66">
        <f t="shared" si="11"/>
        <v>2993.3987346293329</v>
      </c>
      <c r="V73" s="65">
        <f t="shared" si="12"/>
        <v>2565.7703439679995</v>
      </c>
      <c r="W73" s="63">
        <f t="shared" si="13"/>
        <v>0</v>
      </c>
      <c r="X73" s="66">
        <f t="shared" si="14"/>
        <v>2565.7703439679995</v>
      </c>
      <c r="Y73" s="65">
        <f t="shared" si="15"/>
        <v>1924.3277579759999</v>
      </c>
      <c r="Z73" s="63">
        <f t="shared" si="16"/>
        <v>0</v>
      </c>
      <c r="AA73" s="66">
        <f t="shared" si="17"/>
        <v>1924.3277579759999</v>
      </c>
    </row>
    <row r="74" spans="1:27" ht="14.25" customHeight="1">
      <c r="A74" s="130">
        <v>5</v>
      </c>
      <c r="B74" s="124">
        <v>42064</v>
      </c>
      <c r="C74" s="57">
        <f>'LOAS-SEM JRS E SEM CORREÇÃO'!C73</f>
        <v>788</v>
      </c>
      <c r="D74" s="96">
        <f>'base(indices)'!G78</f>
        <v>1.2521180000000001</v>
      </c>
      <c r="E74" s="69">
        <f t="shared" si="0"/>
        <v>986.66898400000002</v>
      </c>
      <c r="F74" s="48">
        <v>0</v>
      </c>
      <c r="G74" s="70">
        <f t="shared" si="1"/>
        <v>0</v>
      </c>
      <c r="H74" s="216">
        <f t="shared" si="18"/>
        <v>3946.6759360000001</v>
      </c>
      <c r="I74" s="109">
        <f t="shared" si="20"/>
        <v>328.88966133333332</v>
      </c>
      <c r="J74" s="109">
        <f t="shared" si="19"/>
        <v>4275.5655973333332</v>
      </c>
      <c r="K74" s="49"/>
      <c r="L74" s="50">
        <f t="shared" si="23"/>
        <v>4275.5655973333332</v>
      </c>
      <c r="M74" s="51">
        <f t="shared" si="24"/>
        <v>3848.0090375999998</v>
      </c>
      <c r="N74" s="49">
        <f t="shared" si="21"/>
        <v>0</v>
      </c>
      <c r="O74" s="52">
        <f t="shared" si="22"/>
        <v>3848.0090375999998</v>
      </c>
      <c r="P74" s="73">
        <f>J74*$P$10</f>
        <v>3420.4524778666669</v>
      </c>
      <c r="Q74" s="49">
        <f t="shared" si="7"/>
        <v>0</v>
      </c>
      <c r="R74" s="53">
        <f t="shared" si="28"/>
        <v>3420.4524778666669</v>
      </c>
      <c r="S74" s="51">
        <f t="shared" si="9"/>
        <v>2992.895918133333</v>
      </c>
      <c r="T74" s="49">
        <f t="shared" si="10"/>
        <v>0</v>
      </c>
      <c r="U74" s="52">
        <f t="shared" si="11"/>
        <v>2992.895918133333</v>
      </c>
      <c r="V74" s="51">
        <f t="shared" si="12"/>
        <v>2565.3393584</v>
      </c>
      <c r="W74" s="49">
        <f t="shared" si="13"/>
        <v>0</v>
      </c>
      <c r="X74" s="52">
        <f t="shared" si="14"/>
        <v>2565.3393584</v>
      </c>
      <c r="Y74" s="51">
        <f t="shared" si="15"/>
        <v>1924.0045187999999</v>
      </c>
      <c r="Z74" s="49">
        <f t="shared" si="16"/>
        <v>0</v>
      </c>
      <c r="AA74" s="52">
        <f t="shared" si="17"/>
        <v>1924.0045187999999</v>
      </c>
    </row>
    <row r="75" spans="1:27" s="30" customFormat="1" ht="14.25" customHeight="1">
      <c r="A75" s="130">
        <v>5</v>
      </c>
      <c r="B75" s="124">
        <v>42095</v>
      </c>
      <c r="C75" s="57">
        <f>'LOAS-SEM JRS E SEM CORREÇÃO'!C74</f>
        <v>788</v>
      </c>
      <c r="D75" s="96">
        <f>'base(indices)'!G79</f>
        <v>1.25049736</v>
      </c>
      <c r="E75" s="58">
        <f t="shared" si="0"/>
        <v>985.39191968</v>
      </c>
      <c r="F75" s="48">
        <v>0</v>
      </c>
      <c r="G75" s="60">
        <f t="shared" si="1"/>
        <v>0</v>
      </c>
      <c r="H75" s="216">
        <f t="shared" si="18"/>
        <v>3941.56767872</v>
      </c>
      <c r="I75" s="108">
        <f t="shared" si="20"/>
        <v>328.46397322666667</v>
      </c>
      <c r="J75" s="108">
        <f t="shared" si="19"/>
        <v>4270.0316519466669</v>
      </c>
      <c r="K75" s="63"/>
      <c r="L75" s="75">
        <f t="shared" si="23"/>
        <v>4270.0316519466669</v>
      </c>
      <c r="M75" s="65">
        <f t="shared" si="24"/>
        <v>3843.0284867520004</v>
      </c>
      <c r="N75" s="63">
        <f t="shared" si="21"/>
        <v>0</v>
      </c>
      <c r="O75" s="66">
        <f t="shared" si="22"/>
        <v>3843.0284867520004</v>
      </c>
      <c r="P75" s="63">
        <f t="shared" ref="P75:P88" si="29">J75*$P$10</f>
        <v>3416.0253215573339</v>
      </c>
      <c r="Q75" s="63">
        <f t="shared" si="7"/>
        <v>0</v>
      </c>
      <c r="R75" s="67">
        <f>P75+Q75</f>
        <v>3416.0253215573339</v>
      </c>
      <c r="S75" s="65">
        <f t="shared" si="9"/>
        <v>2989.0221563626665</v>
      </c>
      <c r="T75" s="63">
        <f t="shared" si="10"/>
        <v>0</v>
      </c>
      <c r="U75" s="66">
        <f t="shared" si="11"/>
        <v>2989.0221563626665</v>
      </c>
      <c r="V75" s="65">
        <f t="shared" si="12"/>
        <v>2562.018991168</v>
      </c>
      <c r="W75" s="63">
        <f t="shared" si="13"/>
        <v>0</v>
      </c>
      <c r="X75" s="66">
        <f t="shared" si="14"/>
        <v>2562.018991168</v>
      </c>
      <c r="Y75" s="65">
        <f t="shared" si="15"/>
        <v>1921.5142433760002</v>
      </c>
      <c r="Z75" s="63">
        <f t="shared" si="16"/>
        <v>0</v>
      </c>
      <c r="AA75" s="66">
        <f t="shared" si="17"/>
        <v>1921.5142433760002</v>
      </c>
    </row>
    <row r="76" spans="1:27" ht="14.25" customHeight="1">
      <c r="A76" s="130">
        <v>5</v>
      </c>
      <c r="B76" s="123">
        <v>42125</v>
      </c>
      <c r="C76" s="57">
        <f>'LOAS-SEM JRS E SEM CORREÇÃO'!C75</f>
        <v>788</v>
      </c>
      <c r="D76" s="96">
        <f>'base(indices)'!G80</f>
        <v>1.23725869</v>
      </c>
      <c r="E76" s="69">
        <f t="shared" ref="E76:E119" si="30">C76*D76</f>
        <v>974.95984771999997</v>
      </c>
      <c r="F76" s="91">
        <v>0</v>
      </c>
      <c r="G76" s="70">
        <f t="shared" ref="G76:G119" si="31">E76*F76</f>
        <v>0</v>
      </c>
      <c r="H76" s="216">
        <f t="shared" si="18"/>
        <v>3899.8393908799999</v>
      </c>
      <c r="I76" s="109">
        <f t="shared" si="20"/>
        <v>324.98661590666666</v>
      </c>
      <c r="J76" s="109">
        <f t="shared" si="19"/>
        <v>4224.8260067866668</v>
      </c>
      <c r="K76" s="49"/>
      <c r="L76" s="50">
        <f t="shared" si="23"/>
        <v>4224.8260067866668</v>
      </c>
      <c r="M76" s="51">
        <f t="shared" si="24"/>
        <v>3802.3434061080002</v>
      </c>
      <c r="N76" s="49">
        <f t="shared" si="21"/>
        <v>0</v>
      </c>
      <c r="O76" s="52">
        <f t="shared" si="22"/>
        <v>3802.3434061080002</v>
      </c>
      <c r="P76" s="73">
        <f t="shared" si="29"/>
        <v>3379.8608054293336</v>
      </c>
      <c r="Q76" s="49">
        <f t="shared" ref="Q76:Q119" si="32">K76*P$10</f>
        <v>0</v>
      </c>
      <c r="R76" s="53">
        <f t="shared" ref="R76:R119" si="33">P76+Q76</f>
        <v>3379.8608054293336</v>
      </c>
      <c r="S76" s="51">
        <f t="shared" ref="S76:S119" si="34">J76*S$10</f>
        <v>2957.3782047506666</v>
      </c>
      <c r="T76" s="49">
        <f t="shared" ref="T76:T119" si="35">K76*S$10</f>
        <v>0</v>
      </c>
      <c r="U76" s="52">
        <f t="shared" ref="U76:U119" si="36">S76+T76</f>
        <v>2957.3782047506666</v>
      </c>
      <c r="V76" s="51">
        <f t="shared" ref="V76:V119" si="37">J76*V$10</f>
        <v>2534.895604072</v>
      </c>
      <c r="W76" s="49">
        <f t="shared" ref="W76:W119" si="38">K76*V$10</f>
        <v>0</v>
      </c>
      <c r="X76" s="52">
        <f t="shared" ref="X76:X119" si="39">V76+W76</f>
        <v>2534.895604072</v>
      </c>
      <c r="Y76" s="51">
        <f t="shared" ref="Y76:Y119" si="40">M76*Y$10</f>
        <v>1901.1717030540001</v>
      </c>
      <c r="Z76" s="49">
        <f t="shared" ref="Z76:Z119" si="41">N76*Y$10</f>
        <v>0</v>
      </c>
      <c r="AA76" s="52">
        <f t="shared" ref="AA76:AA119" si="42">Y76+Z76</f>
        <v>1901.1717030540001</v>
      </c>
    </row>
    <row r="77" spans="1:27" s="30" customFormat="1" ht="14.25" customHeight="1">
      <c r="A77" s="130">
        <v>5</v>
      </c>
      <c r="B77" s="124">
        <v>42156</v>
      </c>
      <c r="C77" s="57">
        <f>'LOAS-SEM JRS E SEM CORREÇÃO'!C76</f>
        <v>788</v>
      </c>
      <c r="D77" s="96">
        <f>'base(indices)'!G81</f>
        <v>1.2298794099999999</v>
      </c>
      <c r="E77" s="58">
        <f t="shared" si="30"/>
        <v>969.14497507999988</v>
      </c>
      <c r="F77" s="48">
        <v>0</v>
      </c>
      <c r="G77" s="60">
        <f t="shared" si="31"/>
        <v>0</v>
      </c>
      <c r="H77" s="216">
        <f t="shared" si="18"/>
        <v>3876.5799003199995</v>
      </c>
      <c r="I77" s="108">
        <f t="shared" si="20"/>
        <v>323.04832502666665</v>
      </c>
      <c r="J77" s="108">
        <f t="shared" si="19"/>
        <v>4199.6282253466661</v>
      </c>
      <c r="K77" s="63"/>
      <c r="L77" s="75">
        <f t="shared" si="23"/>
        <v>4199.6282253466661</v>
      </c>
      <c r="M77" s="65">
        <f t="shared" si="24"/>
        <v>3779.6654028119997</v>
      </c>
      <c r="N77" s="63">
        <f t="shared" si="21"/>
        <v>0</v>
      </c>
      <c r="O77" s="66">
        <f t="shared" si="22"/>
        <v>3779.6654028119997</v>
      </c>
      <c r="P77" s="63">
        <f t="shared" si="29"/>
        <v>3359.7025802773333</v>
      </c>
      <c r="Q77" s="63">
        <f t="shared" si="32"/>
        <v>0</v>
      </c>
      <c r="R77" s="67">
        <f t="shared" si="33"/>
        <v>3359.7025802773333</v>
      </c>
      <c r="S77" s="65">
        <f t="shared" si="34"/>
        <v>2939.7397577426659</v>
      </c>
      <c r="T77" s="63">
        <f t="shared" si="35"/>
        <v>0</v>
      </c>
      <c r="U77" s="66">
        <f t="shared" si="36"/>
        <v>2939.7397577426659</v>
      </c>
      <c r="V77" s="65">
        <f t="shared" si="37"/>
        <v>2519.7769352079995</v>
      </c>
      <c r="W77" s="63">
        <f t="shared" si="38"/>
        <v>0</v>
      </c>
      <c r="X77" s="66">
        <f t="shared" si="39"/>
        <v>2519.7769352079995</v>
      </c>
      <c r="Y77" s="65">
        <f t="shared" si="40"/>
        <v>1889.8327014059998</v>
      </c>
      <c r="Z77" s="63">
        <f t="shared" si="41"/>
        <v>0</v>
      </c>
      <c r="AA77" s="66">
        <f t="shared" si="42"/>
        <v>1889.8327014059998</v>
      </c>
    </row>
    <row r="78" spans="1:27" ht="14.25" customHeight="1">
      <c r="A78" s="130">
        <v>5</v>
      </c>
      <c r="B78" s="124">
        <v>42186</v>
      </c>
      <c r="C78" s="57">
        <f>'LOAS-SEM JRS E SEM CORREÇÃO'!C77</f>
        <v>788</v>
      </c>
      <c r="D78" s="96">
        <f>'base(indices)'!G82</f>
        <v>1.2178229700000001</v>
      </c>
      <c r="E78" s="69">
        <f t="shared" si="30"/>
        <v>959.64450036000005</v>
      </c>
      <c r="F78" s="91">
        <v>0</v>
      </c>
      <c r="G78" s="70">
        <f t="shared" si="31"/>
        <v>0</v>
      </c>
      <c r="H78" s="216">
        <f t="shared" ref="H78:H119" si="43">(E78+G78)*4</f>
        <v>3838.5780014400002</v>
      </c>
      <c r="I78" s="109">
        <f t="shared" si="20"/>
        <v>319.88150012</v>
      </c>
      <c r="J78" s="109">
        <f t="shared" ref="J78:J124" si="44">H78+I78</f>
        <v>4158.4595015599998</v>
      </c>
      <c r="K78" s="49"/>
      <c r="L78" s="50">
        <f t="shared" si="23"/>
        <v>4158.4595015599998</v>
      </c>
      <c r="M78" s="51">
        <f t="shared" si="24"/>
        <v>3742.6135514039997</v>
      </c>
      <c r="N78" s="49">
        <f t="shared" si="21"/>
        <v>0</v>
      </c>
      <c r="O78" s="52">
        <f t="shared" si="22"/>
        <v>3742.6135514039997</v>
      </c>
      <c r="P78" s="73">
        <f t="shared" si="29"/>
        <v>3326.7676012480001</v>
      </c>
      <c r="Q78" s="49">
        <f t="shared" si="32"/>
        <v>0</v>
      </c>
      <c r="R78" s="53">
        <f t="shared" si="33"/>
        <v>3326.7676012480001</v>
      </c>
      <c r="S78" s="51">
        <f t="shared" si="34"/>
        <v>2910.9216510919996</v>
      </c>
      <c r="T78" s="49">
        <f t="shared" si="35"/>
        <v>0</v>
      </c>
      <c r="U78" s="52">
        <f t="shared" si="36"/>
        <v>2910.9216510919996</v>
      </c>
      <c r="V78" s="51">
        <f t="shared" si="37"/>
        <v>2495.075700936</v>
      </c>
      <c r="W78" s="49">
        <f t="shared" si="38"/>
        <v>0</v>
      </c>
      <c r="X78" s="52">
        <f t="shared" si="39"/>
        <v>2495.075700936</v>
      </c>
      <c r="Y78" s="51">
        <f t="shared" si="40"/>
        <v>1871.3067757019999</v>
      </c>
      <c r="Z78" s="49">
        <f t="shared" si="41"/>
        <v>0</v>
      </c>
      <c r="AA78" s="52">
        <f t="shared" si="42"/>
        <v>1871.3067757019999</v>
      </c>
    </row>
    <row r="79" spans="1:27" s="30" customFormat="1" ht="14.25" customHeight="1">
      <c r="A79" s="130">
        <v>5</v>
      </c>
      <c r="B79" s="123">
        <v>42217</v>
      </c>
      <c r="C79" s="57">
        <f>'LOAS-SEM JRS E SEM CORREÇÃO'!C78</f>
        <v>788</v>
      </c>
      <c r="D79" s="96">
        <f>'base(indices)'!G83</f>
        <v>1.2106799500000001</v>
      </c>
      <c r="E79" s="58">
        <f t="shared" si="30"/>
        <v>954.01580060000003</v>
      </c>
      <c r="F79" s="48">
        <v>0</v>
      </c>
      <c r="G79" s="60">
        <f t="shared" si="31"/>
        <v>0</v>
      </c>
      <c r="H79" s="216">
        <f t="shared" si="43"/>
        <v>3816.0632024000001</v>
      </c>
      <c r="I79" s="108">
        <f t="shared" ref="I79:I119" si="45">E79/3</f>
        <v>318.00526686666666</v>
      </c>
      <c r="J79" s="108">
        <f t="shared" si="44"/>
        <v>4134.0684692666664</v>
      </c>
      <c r="K79" s="63"/>
      <c r="L79" s="75">
        <f t="shared" si="23"/>
        <v>4134.0684692666664</v>
      </c>
      <c r="M79" s="65">
        <f t="shared" si="24"/>
        <v>3720.6616223399997</v>
      </c>
      <c r="N79" s="63">
        <f t="shared" si="21"/>
        <v>0</v>
      </c>
      <c r="O79" s="66">
        <f t="shared" si="22"/>
        <v>3720.6616223399997</v>
      </c>
      <c r="P79" s="63">
        <f t="shared" si="29"/>
        <v>3307.2547754133334</v>
      </c>
      <c r="Q79" s="63">
        <f t="shared" si="32"/>
        <v>0</v>
      </c>
      <c r="R79" s="67">
        <f t="shared" si="33"/>
        <v>3307.2547754133334</v>
      </c>
      <c r="S79" s="65">
        <f t="shared" si="34"/>
        <v>2893.8479284866662</v>
      </c>
      <c r="T79" s="63">
        <f t="shared" si="35"/>
        <v>0</v>
      </c>
      <c r="U79" s="66">
        <f t="shared" si="36"/>
        <v>2893.8479284866662</v>
      </c>
      <c r="V79" s="65">
        <f t="shared" si="37"/>
        <v>2480.4410815599999</v>
      </c>
      <c r="W79" s="63">
        <f t="shared" si="38"/>
        <v>0</v>
      </c>
      <c r="X79" s="66">
        <f t="shared" si="39"/>
        <v>2480.4410815599999</v>
      </c>
      <c r="Y79" s="65">
        <f t="shared" si="40"/>
        <v>1860.3308111699998</v>
      </c>
      <c r="Z79" s="63">
        <f t="shared" si="41"/>
        <v>0</v>
      </c>
      <c r="AA79" s="66">
        <f t="shared" si="42"/>
        <v>1860.3308111699998</v>
      </c>
    </row>
    <row r="80" spans="1:27" ht="14.25" customHeight="1">
      <c r="A80" s="130">
        <v>5</v>
      </c>
      <c r="B80" s="124">
        <v>42248</v>
      </c>
      <c r="C80" s="57">
        <f>'LOAS-SEM JRS E SEM CORREÇÃO'!C79</f>
        <v>788</v>
      </c>
      <c r="D80" s="96">
        <f>'base(indices)'!G84</f>
        <v>1.20549632</v>
      </c>
      <c r="E80" s="69">
        <f t="shared" si="30"/>
        <v>949.93110015999991</v>
      </c>
      <c r="F80" s="48">
        <v>0</v>
      </c>
      <c r="G80" s="70">
        <f t="shared" si="31"/>
        <v>0</v>
      </c>
      <c r="H80" s="216">
        <f t="shared" si="43"/>
        <v>3799.7244006399997</v>
      </c>
      <c r="I80" s="109">
        <f t="shared" si="45"/>
        <v>316.6437000533333</v>
      </c>
      <c r="J80" s="109">
        <f t="shared" si="44"/>
        <v>4116.368100693333</v>
      </c>
      <c r="K80" s="49"/>
      <c r="L80" s="50">
        <f t="shared" si="23"/>
        <v>4116.368100693333</v>
      </c>
      <c r="M80" s="51">
        <f t="shared" si="24"/>
        <v>3704.7312906239999</v>
      </c>
      <c r="N80" s="49">
        <f t="shared" si="21"/>
        <v>0</v>
      </c>
      <c r="O80" s="52">
        <f t="shared" si="22"/>
        <v>3704.7312906239999</v>
      </c>
      <c r="P80" s="73">
        <f t="shared" si="29"/>
        <v>3293.0944805546665</v>
      </c>
      <c r="Q80" s="49">
        <f t="shared" si="32"/>
        <v>0</v>
      </c>
      <c r="R80" s="53">
        <f t="shared" si="33"/>
        <v>3293.0944805546665</v>
      </c>
      <c r="S80" s="51">
        <f t="shared" si="34"/>
        <v>2881.457670485333</v>
      </c>
      <c r="T80" s="49">
        <f t="shared" si="35"/>
        <v>0</v>
      </c>
      <c r="U80" s="52">
        <f t="shared" si="36"/>
        <v>2881.457670485333</v>
      </c>
      <c r="V80" s="51">
        <f t="shared" si="37"/>
        <v>2469.8208604159995</v>
      </c>
      <c r="W80" s="49">
        <f t="shared" si="38"/>
        <v>0</v>
      </c>
      <c r="X80" s="52">
        <f t="shared" si="39"/>
        <v>2469.8208604159995</v>
      </c>
      <c r="Y80" s="51">
        <f t="shared" si="40"/>
        <v>1852.365645312</v>
      </c>
      <c r="Z80" s="49">
        <f t="shared" si="41"/>
        <v>0</v>
      </c>
      <c r="AA80" s="52">
        <f t="shared" si="42"/>
        <v>1852.365645312</v>
      </c>
    </row>
    <row r="81" spans="1:27" s="30" customFormat="1" ht="14.25" customHeight="1">
      <c r="A81" s="130">
        <v>5</v>
      </c>
      <c r="B81" s="124">
        <v>42278</v>
      </c>
      <c r="C81" s="57">
        <f>'LOAS-SEM JRS E SEM CORREÇÃO'!C80</f>
        <v>788</v>
      </c>
      <c r="D81" s="96">
        <f>'base(indices)'!G85</f>
        <v>1.2008131500000001</v>
      </c>
      <c r="E81" s="58">
        <f t="shared" si="30"/>
        <v>946.24076220000006</v>
      </c>
      <c r="F81" s="48">
        <v>0</v>
      </c>
      <c r="G81" s="60">
        <f t="shared" si="31"/>
        <v>0</v>
      </c>
      <c r="H81" s="216">
        <f t="shared" si="43"/>
        <v>3784.9630488000003</v>
      </c>
      <c r="I81" s="108">
        <f t="shared" si="45"/>
        <v>315.41358740000004</v>
      </c>
      <c r="J81" s="108">
        <f t="shared" si="44"/>
        <v>4100.3766362000006</v>
      </c>
      <c r="K81" s="63"/>
      <c r="L81" s="75">
        <f t="shared" si="23"/>
        <v>4100.3766362000006</v>
      </c>
      <c r="M81" s="65">
        <f t="shared" si="24"/>
        <v>3690.3389725800007</v>
      </c>
      <c r="N81" s="63">
        <f t="shared" si="21"/>
        <v>0</v>
      </c>
      <c r="O81" s="66">
        <f t="shared" si="22"/>
        <v>3690.3389725800007</v>
      </c>
      <c r="P81" s="63">
        <f t="shared" si="29"/>
        <v>3280.3013089600008</v>
      </c>
      <c r="Q81" s="63">
        <f t="shared" si="32"/>
        <v>0</v>
      </c>
      <c r="R81" s="67">
        <f t="shared" si="33"/>
        <v>3280.3013089600008</v>
      </c>
      <c r="S81" s="65">
        <f t="shared" si="34"/>
        <v>2870.26364534</v>
      </c>
      <c r="T81" s="63">
        <f t="shared" si="35"/>
        <v>0</v>
      </c>
      <c r="U81" s="66">
        <f t="shared" si="36"/>
        <v>2870.26364534</v>
      </c>
      <c r="V81" s="65">
        <f t="shared" si="37"/>
        <v>2460.2259817200002</v>
      </c>
      <c r="W81" s="63">
        <f t="shared" si="38"/>
        <v>0</v>
      </c>
      <c r="X81" s="66">
        <f t="shared" si="39"/>
        <v>2460.2259817200002</v>
      </c>
      <c r="Y81" s="65">
        <f t="shared" si="40"/>
        <v>1845.1694862900003</v>
      </c>
      <c r="Z81" s="63">
        <f t="shared" si="41"/>
        <v>0</v>
      </c>
      <c r="AA81" s="66">
        <f t="shared" si="42"/>
        <v>1845.1694862900003</v>
      </c>
    </row>
    <row r="82" spans="1:27" ht="14.25" customHeight="1">
      <c r="A82" s="130">
        <v>5</v>
      </c>
      <c r="B82" s="123">
        <v>42309</v>
      </c>
      <c r="C82" s="57">
        <f>'LOAS-SEM JRS E SEM CORREÇÃO'!C81</f>
        <v>788</v>
      </c>
      <c r="D82" s="96">
        <f>'base(indices)'!G86</f>
        <v>1.1929397500000001</v>
      </c>
      <c r="E82" s="69">
        <f t="shared" si="30"/>
        <v>940.0365230000001</v>
      </c>
      <c r="F82" s="48">
        <v>0</v>
      </c>
      <c r="G82" s="70">
        <f t="shared" si="31"/>
        <v>0</v>
      </c>
      <c r="H82" s="216">
        <f t="shared" si="43"/>
        <v>3760.1460920000004</v>
      </c>
      <c r="I82" s="109">
        <f t="shared" si="45"/>
        <v>313.34550766666672</v>
      </c>
      <c r="J82" s="109">
        <f t="shared" si="44"/>
        <v>4073.4915996666673</v>
      </c>
      <c r="K82" s="49"/>
      <c r="L82" s="50">
        <f t="shared" si="23"/>
        <v>4073.4915996666673</v>
      </c>
      <c r="M82" s="51">
        <f t="shared" si="24"/>
        <v>3666.1424397000005</v>
      </c>
      <c r="N82" s="49">
        <f t="shared" si="21"/>
        <v>0</v>
      </c>
      <c r="O82" s="52">
        <f t="shared" si="22"/>
        <v>3666.1424397000005</v>
      </c>
      <c r="P82" s="73">
        <f t="shared" si="29"/>
        <v>3258.7932797333342</v>
      </c>
      <c r="Q82" s="49">
        <f t="shared" si="32"/>
        <v>0</v>
      </c>
      <c r="R82" s="53">
        <f t="shared" si="33"/>
        <v>3258.7932797333342</v>
      </c>
      <c r="S82" s="51">
        <f t="shared" si="34"/>
        <v>2851.444119766667</v>
      </c>
      <c r="T82" s="49">
        <f t="shared" si="35"/>
        <v>0</v>
      </c>
      <c r="U82" s="52">
        <f t="shared" si="36"/>
        <v>2851.444119766667</v>
      </c>
      <c r="V82" s="51">
        <f t="shared" si="37"/>
        <v>2444.0949598000002</v>
      </c>
      <c r="W82" s="49">
        <f t="shared" si="38"/>
        <v>0</v>
      </c>
      <c r="X82" s="52">
        <f t="shared" si="39"/>
        <v>2444.0949598000002</v>
      </c>
      <c r="Y82" s="51">
        <f t="shared" si="40"/>
        <v>1833.0712198500003</v>
      </c>
      <c r="Z82" s="49">
        <f t="shared" si="41"/>
        <v>0</v>
      </c>
      <c r="AA82" s="52">
        <f t="shared" si="42"/>
        <v>1833.0712198500003</v>
      </c>
    </row>
    <row r="83" spans="1:27" s="30" customFormat="1" ht="14.25" customHeight="1">
      <c r="A83" s="130">
        <v>5</v>
      </c>
      <c r="B83" s="124">
        <v>42339</v>
      </c>
      <c r="C83" s="57">
        <f>'LOAS-SEM JRS E SEM CORREÇÃO'!C82</f>
        <v>788</v>
      </c>
      <c r="D83" s="96">
        <f>'base(indices)'!G87</f>
        <v>1.18288522</v>
      </c>
      <c r="E83" s="58">
        <f t="shared" si="30"/>
        <v>932.11355335999997</v>
      </c>
      <c r="F83" s="48">
        <v>0</v>
      </c>
      <c r="G83" s="60">
        <f t="shared" si="31"/>
        <v>0</v>
      </c>
      <c r="H83" s="216">
        <f t="shared" si="43"/>
        <v>3728.4542134399999</v>
      </c>
      <c r="I83" s="108">
        <f t="shared" si="45"/>
        <v>310.70451778666666</v>
      </c>
      <c r="J83" s="108">
        <f t="shared" si="44"/>
        <v>4039.1587312266665</v>
      </c>
      <c r="K83" s="63"/>
      <c r="L83" s="75">
        <f t="shared" si="23"/>
        <v>4039.1587312266665</v>
      </c>
      <c r="M83" s="65">
        <f t="shared" si="24"/>
        <v>3635.2428581039999</v>
      </c>
      <c r="N83" s="63">
        <f t="shared" si="21"/>
        <v>0</v>
      </c>
      <c r="O83" s="66">
        <f t="shared" si="22"/>
        <v>3635.2428581039999</v>
      </c>
      <c r="P83" s="63">
        <f t="shared" si="29"/>
        <v>3231.3269849813332</v>
      </c>
      <c r="Q83" s="63">
        <f t="shared" si="32"/>
        <v>0</v>
      </c>
      <c r="R83" s="67">
        <f t="shared" si="33"/>
        <v>3231.3269849813332</v>
      </c>
      <c r="S83" s="65">
        <f t="shared" si="34"/>
        <v>2827.4111118586666</v>
      </c>
      <c r="T83" s="63">
        <f t="shared" si="35"/>
        <v>0</v>
      </c>
      <c r="U83" s="66">
        <f t="shared" si="36"/>
        <v>2827.4111118586666</v>
      </c>
      <c r="V83" s="65">
        <f t="shared" si="37"/>
        <v>2423.4952387359999</v>
      </c>
      <c r="W83" s="63">
        <f t="shared" si="38"/>
        <v>0</v>
      </c>
      <c r="X83" s="66">
        <f t="shared" si="39"/>
        <v>2423.4952387359999</v>
      </c>
      <c r="Y83" s="65">
        <f t="shared" si="40"/>
        <v>1817.6214290519999</v>
      </c>
      <c r="Z83" s="63">
        <f t="shared" si="41"/>
        <v>0</v>
      </c>
      <c r="AA83" s="66">
        <f t="shared" si="42"/>
        <v>1817.6214290519999</v>
      </c>
    </row>
    <row r="84" spans="1:27" ht="14.25" customHeight="1">
      <c r="A84" s="130">
        <v>5</v>
      </c>
      <c r="B84" s="124">
        <v>42370</v>
      </c>
      <c r="C84" s="57">
        <f>'LOAS-SEM JRS E SEM CORREÇÃO'!C83</f>
        <v>880</v>
      </c>
      <c r="D84" s="96">
        <f>'base(indices)'!G88</f>
        <v>1.16908996</v>
      </c>
      <c r="E84" s="69">
        <f t="shared" si="30"/>
        <v>1028.7991648</v>
      </c>
      <c r="F84" s="48">
        <v>0</v>
      </c>
      <c r="G84" s="70">
        <f t="shared" si="31"/>
        <v>0</v>
      </c>
      <c r="H84" s="216">
        <f t="shared" si="43"/>
        <v>4115.1966591999999</v>
      </c>
      <c r="I84" s="109">
        <f t="shared" si="45"/>
        <v>342.93305493333332</v>
      </c>
      <c r="J84" s="109">
        <f t="shared" si="44"/>
        <v>4458.1297141333334</v>
      </c>
      <c r="K84" s="49"/>
      <c r="L84" s="50">
        <f t="shared" si="23"/>
        <v>4458.1297141333334</v>
      </c>
      <c r="M84" s="51">
        <f t="shared" si="24"/>
        <v>4012.3167427200001</v>
      </c>
      <c r="N84" s="49">
        <f t="shared" si="21"/>
        <v>0</v>
      </c>
      <c r="O84" s="52">
        <f t="shared" si="22"/>
        <v>4012.3167427200001</v>
      </c>
      <c r="P84" s="73">
        <f t="shared" si="29"/>
        <v>3566.5037713066667</v>
      </c>
      <c r="Q84" s="49">
        <f t="shared" si="32"/>
        <v>0</v>
      </c>
      <c r="R84" s="53">
        <f t="shared" si="33"/>
        <v>3566.5037713066667</v>
      </c>
      <c r="S84" s="51">
        <f t="shared" si="34"/>
        <v>3120.6907998933334</v>
      </c>
      <c r="T84" s="49">
        <f t="shared" si="35"/>
        <v>0</v>
      </c>
      <c r="U84" s="52">
        <f t="shared" si="36"/>
        <v>3120.6907998933334</v>
      </c>
      <c r="V84" s="51">
        <f t="shared" si="37"/>
        <v>2674.8778284800001</v>
      </c>
      <c r="W84" s="49">
        <f t="shared" si="38"/>
        <v>0</v>
      </c>
      <c r="X84" s="52">
        <f t="shared" si="39"/>
        <v>2674.8778284800001</v>
      </c>
      <c r="Y84" s="51">
        <f t="shared" si="40"/>
        <v>2006.15837136</v>
      </c>
      <c r="Z84" s="49">
        <f t="shared" si="41"/>
        <v>0</v>
      </c>
      <c r="AA84" s="52">
        <f t="shared" si="42"/>
        <v>2006.15837136</v>
      </c>
    </row>
    <row r="85" spans="1:27" s="30" customFormat="1" ht="14.25" customHeight="1">
      <c r="A85" s="130">
        <v>5</v>
      </c>
      <c r="B85" s="123">
        <v>42401</v>
      </c>
      <c r="C85" s="57">
        <f>'LOAS-SEM JRS E SEM CORREÇÃO'!C84</f>
        <v>880</v>
      </c>
      <c r="D85" s="96">
        <f>'base(indices)'!G89</f>
        <v>1.15843238</v>
      </c>
      <c r="E85" s="58">
        <f t="shared" si="30"/>
        <v>1019.4204944000001</v>
      </c>
      <c r="F85" s="48">
        <v>0</v>
      </c>
      <c r="G85" s="60">
        <f t="shared" si="31"/>
        <v>0</v>
      </c>
      <c r="H85" s="216">
        <f t="shared" si="43"/>
        <v>4077.6819776000002</v>
      </c>
      <c r="I85" s="108">
        <f t="shared" si="45"/>
        <v>339.80683146666667</v>
      </c>
      <c r="J85" s="108">
        <f t="shared" si="44"/>
        <v>4417.4888090666673</v>
      </c>
      <c r="K85" s="63"/>
      <c r="L85" s="75">
        <f t="shared" si="23"/>
        <v>4417.4888090666673</v>
      </c>
      <c r="M85" s="65">
        <f t="shared" si="24"/>
        <v>3975.7399281600005</v>
      </c>
      <c r="N85" s="63">
        <f t="shared" si="21"/>
        <v>0</v>
      </c>
      <c r="O85" s="66">
        <f t="shared" si="22"/>
        <v>3975.7399281600005</v>
      </c>
      <c r="P85" s="63">
        <f t="shared" si="29"/>
        <v>3533.9910472533338</v>
      </c>
      <c r="Q85" s="63">
        <f t="shared" si="32"/>
        <v>0</v>
      </c>
      <c r="R85" s="67">
        <f t="shared" si="33"/>
        <v>3533.9910472533338</v>
      </c>
      <c r="S85" s="65">
        <f t="shared" si="34"/>
        <v>3092.2421663466671</v>
      </c>
      <c r="T85" s="63">
        <f t="shared" si="35"/>
        <v>0</v>
      </c>
      <c r="U85" s="66">
        <f t="shared" si="36"/>
        <v>3092.2421663466671</v>
      </c>
      <c r="V85" s="65">
        <f t="shared" si="37"/>
        <v>2650.4932854400004</v>
      </c>
      <c r="W85" s="63">
        <f t="shared" si="38"/>
        <v>0</v>
      </c>
      <c r="X85" s="66">
        <f t="shared" si="39"/>
        <v>2650.4932854400004</v>
      </c>
      <c r="Y85" s="65">
        <f t="shared" si="40"/>
        <v>1987.8699640800003</v>
      </c>
      <c r="Z85" s="63">
        <f t="shared" si="41"/>
        <v>0</v>
      </c>
      <c r="AA85" s="66">
        <f t="shared" si="42"/>
        <v>1987.8699640800003</v>
      </c>
    </row>
    <row r="86" spans="1:27" ht="14.25" customHeight="1">
      <c r="A86" s="130">
        <v>5</v>
      </c>
      <c r="B86" s="124">
        <v>42430</v>
      </c>
      <c r="C86" s="57">
        <f>'LOAS-SEM JRS E SEM CORREÇÃO'!C85</f>
        <v>880</v>
      </c>
      <c r="D86" s="96">
        <f>'base(indices)'!G90</f>
        <v>1.1422129599999999</v>
      </c>
      <c r="E86" s="69">
        <f t="shared" si="30"/>
        <v>1005.1474048</v>
      </c>
      <c r="F86" s="48">
        <v>0</v>
      </c>
      <c r="G86" s="70">
        <f t="shared" si="31"/>
        <v>0</v>
      </c>
      <c r="H86" s="216">
        <f t="shared" si="43"/>
        <v>4020.5896192</v>
      </c>
      <c r="I86" s="109">
        <f t="shared" si="45"/>
        <v>335.04913493333333</v>
      </c>
      <c r="J86" s="109">
        <f t="shared" si="44"/>
        <v>4355.6387541333334</v>
      </c>
      <c r="K86" s="49"/>
      <c r="L86" s="50">
        <f t="shared" si="23"/>
        <v>4355.6387541333334</v>
      </c>
      <c r="M86" s="51">
        <f t="shared" si="24"/>
        <v>3920.07487872</v>
      </c>
      <c r="N86" s="49">
        <f t="shared" si="21"/>
        <v>0</v>
      </c>
      <c r="O86" s="52">
        <f t="shared" si="22"/>
        <v>3920.07487872</v>
      </c>
      <c r="P86" s="73">
        <f t="shared" si="29"/>
        <v>3484.5110033066667</v>
      </c>
      <c r="Q86" s="49">
        <f t="shared" si="32"/>
        <v>0</v>
      </c>
      <c r="R86" s="53">
        <f t="shared" si="33"/>
        <v>3484.5110033066667</v>
      </c>
      <c r="S86" s="51">
        <f t="shared" si="34"/>
        <v>3048.9471278933333</v>
      </c>
      <c r="T86" s="49">
        <f t="shared" si="35"/>
        <v>0</v>
      </c>
      <c r="U86" s="52">
        <f t="shared" si="36"/>
        <v>3048.9471278933333</v>
      </c>
      <c r="V86" s="51">
        <f t="shared" si="37"/>
        <v>2613.38325248</v>
      </c>
      <c r="W86" s="49">
        <f t="shared" si="38"/>
        <v>0</v>
      </c>
      <c r="X86" s="52">
        <f t="shared" si="39"/>
        <v>2613.38325248</v>
      </c>
      <c r="Y86" s="51">
        <f t="shared" si="40"/>
        <v>1960.03743936</v>
      </c>
      <c r="Z86" s="49">
        <f t="shared" si="41"/>
        <v>0</v>
      </c>
      <c r="AA86" s="52">
        <f t="shared" si="42"/>
        <v>1960.03743936</v>
      </c>
    </row>
    <row r="87" spans="1:27" s="30" customFormat="1" ht="14.25" customHeight="1">
      <c r="A87" s="130">
        <v>5</v>
      </c>
      <c r="B87" s="124">
        <v>42461</v>
      </c>
      <c r="C87" s="57">
        <f>'LOAS-SEM JRS E SEM CORREÇÃO'!C86</f>
        <v>880</v>
      </c>
      <c r="D87" s="96">
        <f>'base(indices)'!G91</f>
        <v>1.13732247</v>
      </c>
      <c r="E87" s="58">
        <f t="shared" si="30"/>
        <v>1000.8437736</v>
      </c>
      <c r="F87" s="48">
        <v>0</v>
      </c>
      <c r="G87" s="60">
        <f t="shared" si="31"/>
        <v>0</v>
      </c>
      <c r="H87" s="216">
        <f t="shared" si="43"/>
        <v>4003.3750943999999</v>
      </c>
      <c r="I87" s="108">
        <f t="shared" si="45"/>
        <v>333.61459120000001</v>
      </c>
      <c r="J87" s="108">
        <f t="shared" si="44"/>
        <v>4336.9896855999996</v>
      </c>
      <c r="K87" s="63"/>
      <c r="L87" s="75">
        <f t="shared" si="23"/>
        <v>4336.9896855999996</v>
      </c>
      <c r="M87" s="65">
        <f t="shared" si="24"/>
        <v>3903.2907170399999</v>
      </c>
      <c r="N87" s="63">
        <f t="shared" ref="N87:N119" si="46">K87*M$10</f>
        <v>0</v>
      </c>
      <c r="O87" s="66">
        <f t="shared" ref="O87:O119" si="47">M87+N87</f>
        <v>3903.2907170399999</v>
      </c>
      <c r="P87" s="63">
        <f t="shared" si="29"/>
        <v>3469.5917484799998</v>
      </c>
      <c r="Q87" s="63">
        <f t="shared" si="32"/>
        <v>0</v>
      </c>
      <c r="R87" s="67">
        <f t="shared" si="33"/>
        <v>3469.5917484799998</v>
      </c>
      <c r="S87" s="65">
        <f t="shared" si="34"/>
        <v>3035.8927799199996</v>
      </c>
      <c r="T87" s="63">
        <f t="shared" si="35"/>
        <v>0</v>
      </c>
      <c r="U87" s="66">
        <f t="shared" si="36"/>
        <v>3035.8927799199996</v>
      </c>
      <c r="V87" s="65">
        <f t="shared" si="37"/>
        <v>2602.1938113599995</v>
      </c>
      <c r="W87" s="63">
        <f t="shared" si="38"/>
        <v>0</v>
      </c>
      <c r="X87" s="66">
        <f t="shared" si="39"/>
        <v>2602.1938113599995</v>
      </c>
      <c r="Y87" s="65">
        <f t="shared" si="40"/>
        <v>1951.6453585199999</v>
      </c>
      <c r="Z87" s="63">
        <f t="shared" si="41"/>
        <v>0</v>
      </c>
      <c r="AA87" s="66">
        <f t="shared" si="42"/>
        <v>1951.6453585199999</v>
      </c>
    </row>
    <row r="88" spans="1:27" ht="14.25" customHeight="1">
      <c r="A88" s="130">
        <v>5</v>
      </c>
      <c r="B88" s="123">
        <v>42491</v>
      </c>
      <c r="C88" s="57">
        <f>'LOAS-SEM JRS E SEM CORREÇÃO'!C87</f>
        <v>880</v>
      </c>
      <c r="D88" s="96">
        <f>'base(indices)'!G92</f>
        <v>1.1315515599999999</v>
      </c>
      <c r="E88" s="69">
        <f t="shared" si="30"/>
        <v>995.76537279999991</v>
      </c>
      <c r="F88" s="48">
        <v>0</v>
      </c>
      <c r="G88" s="70">
        <f t="shared" si="31"/>
        <v>0</v>
      </c>
      <c r="H88" s="216">
        <f t="shared" si="43"/>
        <v>3983.0614911999996</v>
      </c>
      <c r="I88" s="109">
        <f t="shared" si="45"/>
        <v>331.92179093333328</v>
      </c>
      <c r="J88" s="109">
        <f t="shared" si="44"/>
        <v>4314.983282133333</v>
      </c>
      <c r="K88" s="49"/>
      <c r="L88" s="50">
        <f t="shared" ref="L88:L119" si="48">J88+K88</f>
        <v>4314.983282133333</v>
      </c>
      <c r="M88" s="51">
        <f t="shared" ref="M88:M119" si="49">J88*M$10</f>
        <v>3883.48495392</v>
      </c>
      <c r="N88" s="49">
        <f t="shared" si="46"/>
        <v>0</v>
      </c>
      <c r="O88" s="52">
        <f t="shared" si="47"/>
        <v>3883.48495392</v>
      </c>
      <c r="P88" s="73">
        <f t="shared" si="29"/>
        <v>3451.9866257066665</v>
      </c>
      <c r="Q88" s="49">
        <f t="shared" si="32"/>
        <v>0</v>
      </c>
      <c r="R88" s="53">
        <f t="shared" si="33"/>
        <v>3451.9866257066665</v>
      </c>
      <c r="S88" s="51">
        <f t="shared" si="34"/>
        <v>3020.488297493333</v>
      </c>
      <c r="T88" s="49">
        <f t="shared" si="35"/>
        <v>0</v>
      </c>
      <c r="U88" s="52">
        <f t="shared" si="36"/>
        <v>3020.488297493333</v>
      </c>
      <c r="V88" s="51">
        <f t="shared" si="37"/>
        <v>2588.9899692799995</v>
      </c>
      <c r="W88" s="49">
        <f t="shared" si="38"/>
        <v>0</v>
      </c>
      <c r="X88" s="52">
        <f t="shared" si="39"/>
        <v>2588.9899692799995</v>
      </c>
      <c r="Y88" s="51">
        <f t="shared" si="40"/>
        <v>1941.74247696</v>
      </c>
      <c r="Z88" s="49">
        <f t="shared" si="41"/>
        <v>0</v>
      </c>
      <c r="AA88" s="52">
        <f t="shared" si="42"/>
        <v>1941.74247696</v>
      </c>
    </row>
    <row r="89" spans="1:27" s="30" customFormat="1" ht="14.25" customHeight="1">
      <c r="A89" s="130">
        <v>5</v>
      </c>
      <c r="B89" s="124">
        <v>42522</v>
      </c>
      <c r="C89" s="57">
        <f>'LOAS-SEM JRS E SEM CORREÇÃO'!C88</f>
        <v>880</v>
      </c>
      <c r="D89" s="96">
        <f>'base(indices)'!G93</f>
        <v>1.1219031900000001</v>
      </c>
      <c r="E89" s="58">
        <f t="shared" si="30"/>
        <v>987.27480720000005</v>
      </c>
      <c r="F89" s="48">
        <v>0</v>
      </c>
      <c r="G89" s="60">
        <f t="shared" si="31"/>
        <v>0</v>
      </c>
      <c r="H89" s="216">
        <f t="shared" si="43"/>
        <v>3949.0992288000002</v>
      </c>
      <c r="I89" s="108">
        <f t="shared" si="45"/>
        <v>329.0916024</v>
      </c>
      <c r="J89" s="108">
        <f t="shared" si="44"/>
        <v>4278.1908312000005</v>
      </c>
      <c r="K89" s="63"/>
      <c r="L89" s="75">
        <f t="shared" si="48"/>
        <v>4278.1908312000005</v>
      </c>
      <c r="M89" s="65">
        <f t="shared" si="49"/>
        <v>3850.3717480800005</v>
      </c>
      <c r="N89" s="63">
        <f t="shared" si="46"/>
        <v>0</v>
      </c>
      <c r="O89" s="66">
        <f t="shared" si="47"/>
        <v>3850.3717480800005</v>
      </c>
      <c r="P89" s="63">
        <f>J89*$P$10</f>
        <v>3422.5526649600006</v>
      </c>
      <c r="Q89" s="63">
        <f t="shared" si="32"/>
        <v>0</v>
      </c>
      <c r="R89" s="67">
        <f t="shared" si="33"/>
        <v>3422.5526649600006</v>
      </c>
      <c r="S89" s="65">
        <f t="shared" si="34"/>
        <v>2994.7335818400002</v>
      </c>
      <c r="T89" s="63">
        <f t="shared" si="35"/>
        <v>0</v>
      </c>
      <c r="U89" s="66">
        <f t="shared" si="36"/>
        <v>2994.7335818400002</v>
      </c>
      <c r="V89" s="65">
        <f t="shared" si="37"/>
        <v>2566.9144987200002</v>
      </c>
      <c r="W89" s="63">
        <f t="shared" si="38"/>
        <v>0</v>
      </c>
      <c r="X89" s="66">
        <f t="shared" si="39"/>
        <v>2566.9144987200002</v>
      </c>
      <c r="Y89" s="65">
        <f t="shared" si="40"/>
        <v>1925.1858740400003</v>
      </c>
      <c r="Z89" s="63">
        <f t="shared" si="41"/>
        <v>0</v>
      </c>
      <c r="AA89" s="66">
        <f t="shared" si="42"/>
        <v>1925.1858740400003</v>
      </c>
    </row>
    <row r="90" spans="1:27" ht="14.25" customHeight="1">
      <c r="A90" s="130">
        <v>5</v>
      </c>
      <c r="B90" s="124">
        <v>42552</v>
      </c>
      <c r="C90" s="57">
        <f>'LOAS-SEM JRS E SEM CORREÇÃO'!C89</f>
        <v>880</v>
      </c>
      <c r="D90" s="96">
        <f>'base(indices)'!G94</f>
        <v>1.11743346</v>
      </c>
      <c r="E90" s="69">
        <f t="shared" si="30"/>
        <v>983.34144479999998</v>
      </c>
      <c r="F90" s="48">
        <v>0</v>
      </c>
      <c r="G90" s="70">
        <f t="shared" si="31"/>
        <v>0</v>
      </c>
      <c r="H90" s="216">
        <f t="shared" si="43"/>
        <v>3933.3657791999999</v>
      </c>
      <c r="I90" s="109">
        <f t="shared" si="45"/>
        <v>327.78048159999997</v>
      </c>
      <c r="J90" s="109">
        <f t="shared" si="44"/>
        <v>4261.1462608000002</v>
      </c>
      <c r="K90" s="49"/>
      <c r="L90" s="50">
        <f t="shared" si="48"/>
        <v>4261.1462608000002</v>
      </c>
      <c r="M90" s="51">
        <f t="shared" si="49"/>
        <v>3835.0316347200001</v>
      </c>
      <c r="N90" s="49">
        <f t="shared" si="46"/>
        <v>0</v>
      </c>
      <c r="O90" s="52">
        <f t="shared" si="47"/>
        <v>3835.0316347200001</v>
      </c>
      <c r="P90" s="73">
        <f>J90*$P$10</f>
        <v>3408.9170086400004</v>
      </c>
      <c r="Q90" s="49">
        <f t="shared" si="32"/>
        <v>0</v>
      </c>
      <c r="R90" s="53">
        <f t="shared" si="33"/>
        <v>3408.9170086400004</v>
      </c>
      <c r="S90" s="51">
        <f t="shared" si="34"/>
        <v>2982.8023825599998</v>
      </c>
      <c r="T90" s="49">
        <f t="shared" si="35"/>
        <v>0</v>
      </c>
      <c r="U90" s="52">
        <f t="shared" si="36"/>
        <v>2982.8023825599998</v>
      </c>
      <c r="V90" s="51">
        <f t="shared" si="37"/>
        <v>2556.6877564800002</v>
      </c>
      <c r="W90" s="49">
        <f t="shared" si="38"/>
        <v>0</v>
      </c>
      <c r="X90" s="52">
        <f t="shared" si="39"/>
        <v>2556.6877564800002</v>
      </c>
      <c r="Y90" s="51">
        <f t="shared" si="40"/>
        <v>1917.51581736</v>
      </c>
      <c r="Z90" s="49">
        <f t="shared" si="41"/>
        <v>0</v>
      </c>
      <c r="AA90" s="52">
        <f t="shared" si="42"/>
        <v>1917.51581736</v>
      </c>
    </row>
    <row r="91" spans="1:27" s="30" customFormat="1" ht="14.25" customHeight="1">
      <c r="A91" s="130">
        <v>5</v>
      </c>
      <c r="B91" s="123">
        <v>42583</v>
      </c>
      <c r="C91" s="57">
        <f>'LOAS-SEM JRS E SEM CORREÇÃO'!C90</f>
        <v>880</v>
      </c>
      <c r="D91" s="96">
        <f>'base(indices)'!G95</f>
        <v>1.1114317300000001</v>
      </c>
      <c r="E91" s="58">
        <f t="shared" si="30"/>
        <v>978.0599224</v>
      </c>
      <c r="F91" s="48">
        <v>0</v>
      </c>
      <c r="G91" s="60">
        <f t="shared" si="31"/>
        <v>0</v>
      </c>
      <c r="H91" s="216">
        <f t="shared" si="43"/>
        <v>3912.2396896</v>
      </c>
      <c r="I91" s="108">
        <f t="shared" si="45"/>
        <v>326.01997413333333</v>
      </c>
      <c r="J91" s="108">
        <f t="shared" si="44"/>
        <v>4238.2596637333336</v>
      </c>
      <c r="K91" s="63"/>
      <c r="L91" s="75">
        <f t="shared" si="48"/>
        <v>4238.2596637333336</v>
      </c>
      <c r="M91" s="65">
        <f t="shared" si="49"/>
        <v>3814.4336973600002</v>
      </c>
      <c r="N91" s="63">
        <f t="shared" si="46"/>
        <v>0</v>
      </c>
      <c r="O91" s="66">
        <f t="shared" si="47"/>
        <v>3814.4336973600002</v>
      </c>
      <c r="P91" s="63">
        <f t="shared" ref="P91:P119" si="50">J91*$P$10</f>
        <v>3390.6077309866669</v>
      </c>
      <c r="Q91" s="63">
        <f t="shared" si="32"/>
        <v>0</v>
      </c>
      <c r="R91" s="67">
        <f t="shared" si="33"/>
        <v>3390.6077309866669</v>
      </c>
      <c r="S91" s="65">
        <f t="shared" si="34"/>
        <v>2966.7817646133335</v>
      </c>
      <c r="T91" s="63">
        <f t="shared" si="35"/>
        <v>0</v>
      </c>
      <c r="U91" s="66">
        <f t="shared" si="36"/>
        <v>2966.7817646133335</v>
      </c>
      <c r="V91" s="65">
        <f t="shared" si="37"/>
        <v>2542.9557982400001</v>
      </c>
      <c r="W91" s="63">
        <f t="shared" si="38"/>
        <v>0</v>
      </c>
      <c r="X91" s="66">
        <f t="shared" si="39"/>
        <v>2542.9557982400001</v>
      </c>
      <c r="Y91" s="65">
        <f t="shared" si="40"/>
        <v>1907.2168486800001</v>
      </c>
      <c r="Z91" s="63">
        <f t="shared" si="41"/>
        <v>0</v>
      </c>
      <c r="AA91" s="66">
        <f t="shared" si="42"/>
        <v>1907.2168486800001</v>
      </c>
    </row>
    <row r="92" spans="1:27" ht="14.25" customHeight="1">
      <c r="A92" s="130">
        <v>5</v>
      </c>
      <c r="B92" s="124">
        <v>42614</v>
      </c>
      <c r="C92" s="57">
        <f>'LOAS-SEM JRS E SEM CORREÇÃO'!C91</f>
        <v>880</v>
      </c>
      <c r="D92" s="96">
        <f>'base(indices)'!G96</f>
        <v>1.10645269</v>
      </c>
      <c r="E92" s="69">
        <f t="shared" si="30"/>
        <v>973.67836720000003</v>
      </c>
      <c r="F92" s="48">
        <v>0</v>
      </c>
      <c r="G92" s="70">
        <f t="shared" si="31"/>
        <v>0</v>
      </c>
      <c r="H92" s="216">
        <f t="shared" si="43"/>
        <v>3894.7134688000001</v>
      </c>
      <c r="I92" s="109">
        <f t="shared" si="45"/>
        <v>324.55945573333332</v>
      </c>
      <c r="J92" s="109">
        <f t="shared" si="44"/>
        <v>4219.272924533333</v>
      </c>
      <c r="K92" s="49"/>
      <c r="L92" s="50">
        <f t="shared" si="48"/>
        <v>4219.272924533333</v>
      </c>
      <c r="M92" s="51">
        <f t="shared" si="49"/>
        <v>3797.3456320799996</v>
      </c>
      <c r="N92" s="49">
        <f t="shared" si="46"/>
        <v>0</v>
      </c>
      <c r="O92" s="52">
        <f t="shared" si="47"/>
        <v>3797.3456320799996</v>
      </c>
      <c r="P92" s="73">
        <f t="shared" si="50"/>
        <v>3375.4183396266667</v>
      </c>
      <c r="Q92" s="49">
        <f t="shared" si="32"/>
        <v>0</v>
      </c>
      <c r="R92" s="53">
        <f t="shared" si="33"/>
        <v>3375.4183396266667</v>
      </c>
      <c r="S92" s="51">
        <f t="shared" si="34"/>
        <v>2953.4910471733328</v>
      </c>
      <c r="T92" s="49">
        <f t="shared" si="35"/>
        <v>0</v>
      </c>
      <c r="U92" s="52">
        <f t="shared" si="36"/>
        <v>2953.4910471733328</v>
      </c>
      <c r="V92" s="51">
        <f t="shared" si="37"/>
        <v>2531.5637547199999</v>
      </c>
      <c r="W92" s="49">
        <f t="shared" si="38"/>
        <v>0</v>
      </c>
      <c r="X92" s="52">
        <f t="shared" si="39"/>
        <v>2531.5637547199999</v>
      </c>
      <c r="Y92" s="51">
        <f t="shared" si="40"/>
        <v>1898.6728160399998</v>
      </c>
      <c r="Z92" s="49">
        <f t="shared" si="41"/>
        <v>0</v>
      </c>
      <c r="AA92" s="52">
        <f t="shared" si="42"/>
        <v>1898.6728160399998</v>
      </c>
    </row>
    <row r="93" spans="1:27" s="30" customFormat="1" ht="14.25" customHeight="1">
      <c r="A93" s="130">
        <v>5</v>
      </c>
      <c r="B93" s="124">
        <v>42644</v>
      </c>
      <c r="C93" s="57">
        <f>'LOAS-SEM JRS E SEM CORREÇÃO'!C92</f>
        <v>880</v>
      </c>
      <c r="D93" s="96">
        <f>'base(indices)'!G97</f>
        <v>1.1039136899999999</v>
      </c>
      <c r="E93" s="58">
        <f t="shared" si="30"/>
        <v>971.4440472</v>
      </c>
      <c r="F93" s="48">
        <v>0</v>
      </c>
      <c r="G93" s="60">
        <f t="shared" si="31"/>
        <v>0</v>
      </c>
      <c r="H93" s="216">
        <f t="shared" si="43"/>
        <v>3885.7761888</v>
      </c>
      <c r="I93" s="108">
        <f t="shared" si="45"/>
        <v>323.81468239999998</v>
      </c>
      <c r="J93" s="108">
        <f t="shared" si="44"/>
        <v>4209.5908712</v>
      </c>
      <c r="K93" s="63"/>
      <c r="L93" s="75">
        <f t="shared" si="48"/>
        <v>4209.5908712</v>
      </c>
      <c r="M93" s="65">
        <f t="shared" si="49"/>
        <v>3788.6317840800002</v>
      </c>
      <c r="N93" s="63">
        <f t="shared" si="46"/>
        <v>0</v>
      </c>
      <c r="O93" s="66">
        <f t="shared" si="47"/>
        <v>3788.6317840800002</v>
      </c>
      <c r="P93" s="63">
        <f t="shared" si="50"/>
        <v>3367.6726969600004</v>
      </c>
      <c r="Q93" s="63">
        <f t="shared" si="32"/>
        <v>0</v>
      </c>
      <c r="R93" s="67">
        <f t="shared" si="33"/>
        <v>3367.6726969600004</v>
      </c>
      <c r="S93" s="65">
        <f t="shared" si="34"/>
        <v>2946.7136098399997</v>
      </c>
      <c r="T93" s="63">
        <f t="shared" si="35"/>
        <v>0</v>
      </c>
      <c r="U93" s="66">
        <f t="shared" si="36"/>
        <v>2946.7136098399997</v>
      </c>
      <c r="V93" s="65">
        <f t="shared" si="37"/>
        <v>2525.7545227199998</v>
      </c>
      <c r="W93" s="63">
        <f t="shared" si="38"/>
        <v>0</v>
      </c>
      <c r="X93" s="66">
        <f t="shared" si="39"/>
        <v>2525.7545227199998</v>
      </c>
      <c r="Y93" s="65">
        <f t="shared" si="40"/>
        <v>1894.3158920400001</v>
      </c>
      <c r="Z93" s="63">
        <f t="shared" si="41"/>
        <v>0</v>
      </c>
      <c r="AA93" s="66">
        <f t="shared" si="42"/>
        <v>1894.3158920400001</v>
      </c>
    </row>
    <row r="94" spans="1:27" ht="14.25" customHeight="1">
      <c r="A94" s="130">
        <v>5</v>
      </c>
      <c r="B94" s="123">
        <v>42675</v>
      </c>
      <c r="C94" s="57">
        <f>'LOAS-SEM JRS E SEM CORREÇÃO'!C93</f>
        <v>880</v>
      </c>
      <c r="D94" s="96">
        <f>'base(indices)'!G98</f>
        <v>1.10182023</v>
      </c>
      <c r="E94" s="69">
        <f t="shared" si="30"/>
        <v>969.6018024</v>
      </c>
      <c r="F94" s="48">
        <v>0</v>
      </c>
      <c r="G94" s="70">
        <f t="shared" si="31"/>
        <v>0</v>
      </c>
      <c r="H94" s="216">
        <f t="shared" si="43"/>
        <v>3878.4072096</v>
      </c>
      <c r="I94" s="109">
        <f t="shared" si="45"/>
        <v>323.20060080000002</v>
      </c>
      <c r="J94" s="109">
        <f t="shared" si="44"/>
        <v>4201.6078103999998</v>
      </c>
      <c r="K94" s="49"/>
      <c r="L94" s="50">
        <f t="shared" si="48"/>
        <v>4201.6078103999998</v>
      </c>
      <c r="M94" s="51">
        <f t="shared" si="49"/>
        <v>3781.4470293599998</v>
      </c>
      <c r="N94" s="49">
        <f t="shared" si="46"/>
        <v>0</v>
      </c>
      <c r="O94" s="52">
        <f t="shared" si="47"/>
        <v>3781.4470293599998</v>
      </c>
      <c r="P94" s="73">
        <f t="shared" si="50"/>
        <v>3361.2862483200001</v>
      </c>
      <c r="Q94" s="49">
        <f t="shared" si="32"/>
        <v>0</v>
      </c>
      <c r="R94" s="53">
        <f t="shared" si="33"/>
        <v>3361.2862483200001</v>
      </c>
      <c r="S94" s="51">
        <f t="shared" si="34"/>
        <v>2941.1254672799996</v>
      </c>
      <c r="T94" s="49">
        <f t="shared" si="35"/>
        <v>0</v>
      </c>
      <c r="U94" s="52">
        <f t="shared" si="36"/>
        <v>2941.1254672799996</v>
      </c>
      <c r="V94" s="51">
        <f t="shared" si="37"/>
        <v>2520.96468624</v>
      </c>
      <c r="W94" s="49">
        <f t="shared" si="38"/>
        <v>0</v>
      </c>
      <c r="X94" s="52">
        <f t="shared" si="39"/>
        <v>2520.96468624</v>
      </c>
      <c r="Y94" s="51">
        <f t="shared" si="40"/>
        <v>1890.7235146799999</v>
      </c>
      <c r="Z94" s="49">
        <f t="shared" si="41"/>
        <v>0</v>
      </c>
      <c r="AA94" s="52">
        <f t="shared" si="42"/>
        <v>1890.7235146799999</v>
      </c>
    </row>
    <row r="95" spans="1:27" s="30" customFormat="1" ht="14.25" customHeight="1">
      <c r="A95" s="130">
        <v>5</v>
      </c>
      <c r="B95" s="124">
        <v>42705</v>
      </c>
      <c r="C95" s="57">
        <f>'LOAS-SEM JRS E SEM CORREÇÃO'!C94</f>
        <v>880</v>
      </c>
      <c r="D95" s="96">
        <f>'base(indices)'!G99</f>
        <v>1.0989629299999999</v>
      </c>
      <c r="E95" s="58">
        <f t="shared" si="30"/>
        <v>967.08737839999992</v>
      </c>
      <c r="F95" s="48">
        <v>0</v>
      </c>
      <c r="G95" s="60">
        <f t="shared" si="31"/>
        <v>0</v>
      </c>
      <c r="H95" s="216">
        <f t="shared" si="43"/>
        <v>3868.3495135999997</v>
      </c>
      <c r="I95" s="108">
        <f t="shared" si="45"/>
        <v>322.36245946666662</v>
      </c>
      <c r="J95" s="108">
        <f t="shared" si="44"/>
        <v>4190.7119730666664</v>
      </c>
      <c r="K95" s="63"/>
      <c r="L95" s="75">
        <f t="shared" si="48"/>
        <v>4190.7119730666664</v>
      </c>
      <c r="M95" s="65">
        <f t="shared" si="49"/>
        <v>3771.64077576</v>
      </c>
      <c r="N95" s="63">
        <f t="shared" si="46"/>
        <v>0</v>
      </c>
      <c r="O95" s="66">
        <f t="shared" si="47"/>
        <v>3771.64077576</v>
      </c>
      <c r="P95" s="63">
        <f t="shared" si="50"/>
        <v>3352.5695784533332</v>
      </c>
      <c r="Q95" s="63">
        <f t="shared" si="32"/>
        <v>0</v>
      </c>
      <c r="R95" s="67">
        <f t="shared" si="33"/>
        <v>3352.5695784533332</v>
      </c>
      <c r="S95" s="65">
        <f t="shared" si="34"/>
        <v>2933.4983811466664</v>
      </c>
      <c r="T95" s="63">
        <f t="shared" si="35"/>
        <v>0</v>
      </c>
      <c r="U95" s="66">
        <f t="shared" si="36"/>
        <v>2933.4983811466664</v>
      </c>
      <c r="V95" s="65">
        <f t="shared" si="37"/>
        <v>2514.4271838399995</v>
      </c>
      <c r="W95" s="63">
        <f t="shared" si="38"/>
        <v>0</v>
      </c>
      <c r="X95" s="66">
        <f t="shared" si="39"/>
        <v>2514.4271838399995</v>
      </c>
      <c r="Y95" s="65">
        <f t="shared" si="40"/>
        <v>1885.82038788</v>
      </c>
      <c r="Z95" s="63">
        <f t="shared" si="41"/>
        <v>0</v>
      </c>
      <c r="AA95" s="66">
        <f t="shared" si="42"/>
        <v>1885.82038788</v>
      </c>
    </row>
    <row r="96" spans="1:27" s="30" customFormat="1" ht="14.25" customHeight="1">
      <c r="A96" s="130">
        <v>5</v>
      </c>
      <c r="B96" s="124">
        <v>42736</v>
      </c>
      <c r="C96" s="57">
        <f>'LOAS-SEM JRS E SEM CORREÇÃO'!C95</f>
        <v>937</v>
      </c>
      <c r="D96" s="96">
        <f>'base(indices)'!G100</f>
        <v>1.0968788599999999</v>
      </c>
      <c r="E96" s="58">
        <f t="shared" ref="E96:E107" si="51">C96*D96</f>
        <v>1027.7754918199998</v>
      </c>
      <c r="F96" s="48">
        <v>0</v>
      </c>
      <c r="G96" s="60">
        <f t="shared" ref="G96:G107" si="52">E96*F96</f>
        <v>0</v>
      </c>
      <c r="H96" s="216">
        <f t="shared" ref="H96:H107" si="53">(E96+G96)*4</f>
        <v>4111.1019672799994</v>
      </c>
      <c r="I96" s="109">
        <f t="shared" ref="I96:I107" si="54">E96/3</f>
        <v>342.59183060666663</v>
      </c>
      <c r="J96" s="109">
        <f t="shared" ref="J96:J107" si="55">H96+I96</f>
        <v>4453.6937978866663</v>
      </c>
      <c r="K96" s="49"/>
      <c r="L96" s="50">
        <f t="shared" ref="L96:L107" si="56">J96+K96</f>
        <v>4453.6937978866663</v>
      </c>
      <c r="M96" s="51">
        <f t="shared" ref="M96:M107" si="57">J96*M$10</f>
        <v>4008.3244180979996</v>
      </c>
      <c r="N96" s="49">
        <f t="shared" ref="N96:N107" si="58">K96*M$10</f>
        <v>0</v>
      </c>
      <c r="O96" s="52">
        <f t="shared" ref="O96:O107" si="59">M96+N96</f>
        <v>4008.3244180979996</v>
      </c>
      <c r="P96" s="73">
        <f t="shared" ref="P96:P107" si="60">J96*$P$10</f>
        <v>3562.9550383093333</v>
      </c>
      <c r="Q96" s="49">
        <f t="shared" ref="Q96:Q107" si="61">K96*P$10</f>
        <v>0</v>
      </c>
      <c r="R96" s="53">
        <f t="shared" ref="R96:R107" si="62">P96+Q96</f>
        <v>3562.9550383093333</v>
      </c>
      <c r="S96" s="51">
        <f t="shared" ref="S96:S107" si="63">J96*S$10</f>
        <v>3117.5856585206661</v>
      </c>
      <c r="T96" s="49">
        <f t="shared" ref="T96:T107" si="64">K96*S$10</f>
        <v>0</v>
      </c>
      <c r="U96" s="52">
        <f t="shared" ref="U96:U107" si="65">S96+T96</f>
        <v>3117.5856585206661</v>
      </c>
      <c r="V96" s="51">
        <f t="shared" ref="V96:V107" si="66">J96*V$10</f>
        <v>2672.2162787319999</v>
      </c>
      <c r="W96" s="49">
        <f t="shared" ref="W96:W107" si="67">K96*V$10</f>
        <v>0</v>
      </c>
      <c r="X96" s="52">
        <f t="shared" ref="X96:X107" si="68">V96+W96</f>
        <v>2672.2162787319999</v>
      </c>
      <c r="Y96" s="51">
        <f t="shared" ref="Y96:Y107" si="69">M96*Y$10</f>
        <v>2004.1622090489998</v>
      </c>
      <c r="Z96" s="49">
        <f t="shared" ref="Z96:Z107" si="70">N96*Y$10</f>
        <v>0</v>
      </c>
      <c r="AA96" s="52">
        <f t="shared" ref="AA96:AA107" si="71">Y96+Z96</f>
        <v>2004.1622090489998</v>
      </c>
    </row>
    <row r="97" spans="1:27" s="30" customFormat="1" ht="14.25" customHeight="1">
      <c r="A97" s="130">
        <v>5</v>
      </c>
      <c r="B97" s="123">
        <v>42767</v>
      </c>
      <c r="C97" s="57">
        <f>'LOAS-SEM JRS E SEM CORREÇÃO'!C96</f>
        <v>937</v>
      </c>
      <c r="D97" s="96">
        <f>'base(indices)'!G101</f>
        <v>1.0934890399999999</v>
      </c>
      <c r="E97" s="58">
        <f t="shared" si="51"/>
        <v>1024.59923048</v>
      </c>
      <c r="F97" s="48">
        <v>0</v>
      </c>
      <c r="G97" s="60">
        <f t="shared" si="52"/>
        <v>0</v>
      </c>
      <c r="H97" s="216">
        <f t="shared" si="53"/>
        <v>4098.3969219199998</v>
      </c>
      <c r="I97" s="108">
        <f t="shared" si="54"/>
        <v>341.53307682666667</v>
      </c>
      <c r="J97" s="108">
        <f t="shared" si="55"/>
        <v>4439.9299987466666</v>
      </c>
      <c r="K97" s="63"/>
      <c r="L97" s="75">
        <f t="shared" si="56"/>
        <v>4439.9299987466666</v>
      </c>
      <c r="M97" s="65">
        <f t="shared" si="57"/>
        <v>3995.936998872</v>
      </c>
      <c r="N97" s="63">
        <f t="shared" si="58"/>
        <v>0</v>
      </c>
      <c r="O97" s="66">
        <f t="shared" si="59"/>
        <v>3995.936998872</v>
      </c>
      <c r="P97" s="63">
        <f t="shared" si="60"/>
        <v>3551.9439989973334</v>
      </c>
      <c r="Q97" s="63">
        <f t="shared" si="61"/>
        <v>0</v>
      </c>
      <c r="R97" s="67">
        <f t="shared" si="62"/>
        <v>3551.9439989973334</v>
      </c>
      <c r="S97" s="65">
        <f t="shared" si="63"/>
        <v>3107.9509991226664</v>
      </c>
      <c r="T97" s="63">
        <f t="shared" si="64"/>
        <v>0</v>
      </c>
      <c r="U97" s="66">
        <f t="shared" si="65"/>
        <v>3107.9509991226664</v>
      </c>
      <c r="V97" s="65">
        <f t="shared" si="66"/>
        <v>2663.9579992479999</v>
      </c>
      <c r="W97" s="63">
        <f t="shared" si="67"/>
        <v>0</v>
      </c>
      <c r="X97" s="66">
        <f t="shared" si="68"/>
        <v>2663.9579992479999</v>
      </c>
      <c r="Y97" s="65">
        <f t="shared" si="69"/>
        <v>1997.968499436</v>
      </c>
      <c r="Z97" s="63">
        <f t="shared" si="70"/>
        <v>0</v>
      </c>
      <c r="AA97" s="66">
        <f t="shared" si="71"/>
        <v>1997.968499436</v>
      </c>
    </row>
    <row r="98" spans="1:27" s="30" customFormat="1" ht="14.25" customHeight="1">
      <c r="A98" s="130">
        <v>5</v>
      </c>
      <c r="B98" s="124">
        <v>42795</v>
      </c>
      <c r="C98" s="57">
        <f>'LOAS-SEM JRS E SEM CORREÇÃO'!C97</f>
        <v>937</v>
      </c>
      <c r="D98" s="96">
        <f>'base(indices)'!G102</f>
        <v>1.08761591</v>
      </c>
      <c r="E98" s="58">
        <f t="shared" si="51"/>
        <v>1019.09610767</v>
      </c>
      <c r="F98" s="48">
        <v>0</v>
      </c>
      <c r="G98" s="60">
        <f t="shared" si="52"/>
        <v>0</v>
      </c>
      <c r="H98" s="216">
        <f t="shared" si="53"/>
        <v>4076.3844306800002</v>
      </c>
      <c r="I98" s="109">
        <f t="shared" si="54"/>
        <v>339.69870255666666</v>
      </c>
      <c r="J98" s="109">
        <f t="shared" si="55"/>
        <v>4416.083133236667</v>
      </c>
      <c r="K98" s="49"/>
      <c r="L98" s="50">
        <f t="shared" si="56"/>
        <v>4416.083133236667</v>
      </c>
      <c r="M98" s="51">
        <f t="shared" si="57"/>
        <v>3974.4748199130004</v>
      </c>
      <c r="N98" s="49">
        <f t="shared" si="58"/>
        <v>0</v>
      </c>
      <c r="O98" s="52">
        <f t="shared" si="59"/>
        <v>3974.4748199130004</v>
      </c>
      <c r="P98" s="73">
        <f t="shared" si="60"/>
        <v>3532.8665065893338</v>
      </c>
      <c r="Q98" s="49">
        <f t="shared" si="61"/>
        <v>0</v>
      </c>
      <c r="R98" s="53">
        <f t="shared" si="62"/>
        <v>3532.8665065893338</v>
      </c>
      <c r="S98" s="51">
        <f t="shared" si="63"/>
        <v>3091.2581932656667</v>
      </c>
      <c r="T98" s="49">
        <f t="shared" si="64"/>
        <v>0</v>
      </c>
      <c r="U98" s="52">
        <f t="shared" si="65"/>
        <v>3091.2581932656667</v>
      </c>
      <c r="V98" s="51">
        <f t="shared" si="66"/>
        <v>2649.6498799420001</v>
      </c>
      <c r="W98" s="49">
        <f t="shared" si="67"/>
        <v>0</v>
      </c>
      <c r="X98" s="52">
        <f t="shared" si="68"/>
        <v>2649.6498799420001</v>
      </c>
      <c r="Y98" s="51">
        <f t="shared" si="69"/>
        <v>1987.2374099565002</v>
      </c>
      <c r="Z98" s="49">
        <f t="shared" si="70"/>
        <v>0</v>
      </c>
      <c r="AA98" s="52">
        <f t="shared" si="71"/>
        <v>1987.2374099565002</v>
      </c>
    </row>
    <row r="99" spans="1:27" s="30" customFormat="1" ht="14.25" customHeight="1">
      <c r="A99" s="130">
        <v>5</v>
      </c>
      <c r="B99" s="124">
        <v>42826</v>
      </c>
      <c r="C99" s="57">
        <f>'LOAS-SEM JRS E SEM CORREÇÃO'!C98</f>
        <v>937</v>
      </c>
      <c r="D99" s="96">
        <f>'base(indices)'!G103</f>
        <v>1.08598693</v>
      </c>
      <c r="E99" s="58">
        <f t="shared" si="51"/>
        <v>1017.56975341</v>
      </c>
      <c r="F99" s="48">
        <v>0</v>
      </c>
      <c r="G99" s="60">
        <f t="shared" si="52"/>
        <v>0</v>
      </c>
      <c r="H99" s="216">
        <f t="shared" si="53"/>
        <v>4070.2790136399999</v>
      </c>
      <c r="I99" s="108">
        <f t="shared" si="54"/>
        <v>339.18991780333334</v>
      </c>
      <c r="J99" s="108">
        <f t="shared" si="55"/>
        <v>4409.4689314433335</v>
      </c>
      <c r="K99" s="63"/>
      <c r="L99" s="75">
        <f t="shared" si="56"/>
        <v>4409.4689314433335</v>
      </c>
      <c r="M99" s="65">
        <f t="shared" si="57"/>
        <v>3968.5220382990001</v>
      </c>
      <c r="N99" s="63">
        <f t="shared" si="58"/>
        <v>0</v>
      </c>
      <c r="O99" s="66">
        <f t="shared" si="59"/>
        <v>3968.5220382990001</v>
      </c>
      <c r="P99" s="63">
        <f t="shared" si="60"/>
        <v>3527.5751451546671</v>
      </c>
      <c r="Q99" s="63">
        <f t="shared" si="61"/>
        <v>0</v>
      </c>
      <c r="R99" s="67">
        <f t="shared" si="62"/>
        <v>3527.5751451546671</v>
      </c>
      <c r="S99" s="65">
        <f t="shared" si="63"/>
        <v>3086.6282520103332</v>
      </c>
      <c r="T99" s="63">
        <f t="shared" si="64"/>
        <v>0</v>
      </c>
      <c r="U99" s="66">
        <f t="shared" si="65"/>
        <v>3086.6282520103332</v>
      </c>
      <c r="V99" s="65">
        <f t="shared" si="66"/>
        <v>2645.6813588660002</v>
      </c>
      <c r="W99" s="63">
        <f t="shared" si="67"/>
        <v>0</v>
      </c>
      <c r="X99" s="66">
        <f t="shared" si="68"/>
        <v>2645.6813588660002</v>
      </c>
      <c r="Y99" s="65">
        <f t="shared" si="69"/>
        <v>1984.2610191495</v>
      </c>
      <c r="Z99" s="63">
        <f t="shared" si="70"/>
        <v>0</v>
      </c>
      <c r="AA99" s="66">
        <f t="shared" si="71"/>
        <v>1984.2610191495</v>
      </c>
    </row>
    <row r="100" spans="1:27" s="30" customFormat="1" ht="14.25" customHeight="1">
      <c r="A100" s="130">
        <v>5</v>
      </c>
      <c r="B100" s="123">
        <v>42856</v>
      </c>
      <c r="C100" s="57">
        <f>'LOAS-SEM JRS E SEM CORREÇÃO'!C99</f>
        <v>937</v>
      </c>
      <c r="D100" s="96">
        <f>'base(indices)'!G104</f>
        <v>1.0837111399999999</v>
      </c>
      <c r="E100" s="58">
        <f t="shared" si="51"/>
        <v>1015.4373381799999</v>
      </c>
      <c r="F100" s="48">
        <v>0</v>
      </c>
      <c r="G100" s="60">
        <f t="shared" si="52"/>
        <v>0</v>
      </c>
      <c r="H100" s="216">
        <f t="shared" si="53"/>
        <v>4061.7493527199995</v>
      </c>
      <c r="I100" s="109">
        <f t="shared" si="54"/>
        <v>338.47911272666664</v>
      </c>
      <c r="J100" s="109">
        <f t="shared" si="55"/>
        <v>4400.2284654466657</v>
      </c>
      <c r="K100" s="49"/>
      <c r="L100" s="50">
        <f t="shared" si="56"/>
        <v>4400.2284654466657</v>
      </c>
      <c r="M100" s="51">
        <f t="shared" si="57"/>
        <v>3960.2056189019991</v>
      </c>
      <c r="N100" s="49">
        <f t="shared" si="58"/>
        <v>0</v>
      </c>
      <c r="O100" s="52">
        <f t="shared" si="59"/>
        <v>3960.2056189019991</v>
      </c>
      <c r="P100" s="73">
        <f t="shared" si="60"/>
        <v>3520.1827723573329</v>
      </c>
      <c r="Q100" s="49">
        <f t="shared" si="61"/>
        <v>0</v>
      </c>
      <c r="R100" s="53">
        <f t="shared" si="62"/>
        <v>3520.1827723573329</v>
      </c>
      <c r="S100" s="51">
        <f t="shared" si="63"/>
        <v>3080.1599258126657</v>
      </c>
      <c r="T100" s="49">
        <f t="shared" si="64"/>
        <v>0</v>
      </c>
      <c r="U100" s="52">
        <f t="shared" si="65"/>
        <v>3080.1599258126657</v>
      </c>
      <c r="V100" s="51">
        <f t="shared" si="66"/>
        <v>2640.1370792679995</v>
      </c>
      <c r="W100" s="49">
        <f t="shared" si="67"/>
        <v>0</v>
      </c>
      <c r="X100" s="52">
        <f t="shared" si="68"/>
        <v>2640.1370792679995</v>
      </c>
      <c r="Y100" s="51">
        <f t="shared" si="69"/>
        <v>1980.1028094509995</v>
      </c>
      <c r="Z100" s="49">
        <f t="shared" si="70"/>
        <v>0</v>
      </c>
      <c r="AA100" s="52">
        <f t="shared" si="71"/>
        <v>1980.1028094509995</v>
      </c>
    </row>
    <row r="101" spans="1:27" s="30" customFormat="1" ht="14.25" customHeight="1">
      <c r="A101" s="130">
        <v>5</v>
      </c>
      <c r="B101" s="124">
        <v>42887</v>
      </c>
      <c r="C101" s="57">
        <f>'LOAS-SEM JRS E SEM CORREÇÃO'!C100</f>
        <v>937</v>
      </c>
      <c r="D101" s="96">
        <f>'base(indices)'!G105</f>
        <v>1.0811164600000001</v>
      </c>
      <c r="E101" s="58">
        <f t="shared" si="51"/>
        <v>1013.00612302</v>
      </c>
      <c r="F101" s="48">
        <v>0</v>
      </c>
      <c r="G101" s="60">
        <f t="shared" si="52"/>
        <v>0</v>
      </c>
      <c r="H101" s="216">
        <f t="shared" si="53"/>
        <v>4052.0244920800001</v>
      </c>
      <c r="I101" s="108">
        <f t="shared" si="54"/>
        <v>337.66870767333336</v>
      </c>
      <c r="J101" s="108">
        <f t="shared" si="55"/>
        <v>4389.6931997533338</v>
      </c>
      <c r="K101" s="63"/>
      <c r="L101" s="75">
        <f t="shared" si="56"/>
        <v>4389.6931997533338</v>
      </c>
      <c r="M101" s="65">
        <f t="shared" si="57"/>
        <v>3950.7238797780005</v>
      </c>
      <c r="N101" s="63">
        <f t="shared" si="58"/>
        <v>0</v>
      </c>
      <c r="O101" s="66">
        <f t="shared" si="59"/>
        <v>3950.7238797780005</v>
      </c>
      <c r="P101" s="63">
        <f t="shared" si="60"/>
        <v>3511.7545598026672</v>
      </c>
      <c r="Q101" s="63">
        <f t="shared" si="61"/>
        <v>0</v>
      </c>
      <c r="R101" s="67">
        <f t="shared" si="62"/>
        <v>3511.7545598026672</v>
      </c>
      <c r="S101" s="65">
        <f t="shared" si="63"/>
        <v>3072.7852398273335</v>
      </c>
      <c r="T101" s="63">
        <f t="shared" si="64"/>
        <v>0</v>
      </c>
      <c r="U101" s="66">
        <f t="shared" si="65"/>
        <v>3072.7852398273335</v>
      </c>
      <c r="V101" s="65">
        <f t="shared" si="66"/>
        <v>2633.8159198520002</v>
      </c>
      <c r="W101" s="63">
        <f t="shared" si="67"/>
        <v>0</v>
      </c>
      <c r="X101" s="66">
        <f t="shared" si="68"/>
        <v>2633.8159198520002</v>
      </c>
      <c r="Y101" s="65">
        <f t="shared" si="69"/>
        <v>1975.3619398890003</v>
      </c>
      <c r="Z101" s="63">
        <f t="shared" si="70"/>
        <v>0</v>
      </c>
      <c r="AA101" s="66">
        <f t="shared" si="71"/>
        <v>1975.3619398890003</v>
      </c>
    </row>
    <row r="102" spans="1:27" s="30" customFormat="1" ht="14.25" customHeight="1">
      <c r="A102" s="130">
        <v>5</v>
      </c>
      <c r="B102" s="124">
        <v>42917</v>
      </c>
      <c r="C102" s="57">
        <f>'LOAS-SEM JRS E SEM CORREÇÃO'!C101</f>
        <v>937</v>
      </c>
      <c r="D102" s="96">
        <f>'base(indices)'!G106</f>
        <v>1.0793894399999999</v>
      </c>
      <c r="E102" s="58">
        <f t="shared" si="51"/>
        <v>1011.3879052799999</v>
      </c>
      <c r="F102" s="48">
        <v>0</v>
      </c>
      <c r="G102" s="60">
        <f t="shared" si="52"/>
        <v>0</v>
      </c>
      <c r="H102" s="216">
        <f t="shared" si="53"/>
        <v>4045.5516211199997</v>
      </c>
      <c r="I102" s="109">
        <f t="shared" si="54"/>
        <v>337.12930175999998</v>
      </c>
      <c r="J102" s="109">
        <f t="shared" si="55"/>
        <v>4382.6809228799993</v>
      </c>
      <c r="K102" s="49"/>
      <c r="L102" s="50">
        <f t="shared" si="56"/>
        <v>4382.6809228799993</v>
      </c>
      <c r="M102" s="51">
        <f t="shared" si="57"/>
        <v>3944.4128305919994</v>
      </c>
      <c r="N102" s="49">
        <f t="shared" si="58"/>
        <v>0</v>
      </c>
      <c r="O102" s="52">
        <f t="shared" si="59"/>
        <v>3944.4128305919994</v>
      </c>
      <c r="P102" s="73">
        <f t="shared" si="60"/>
        <v>3506.1447383039995</v>
      </c>
      <c r="Q102" s="49">
        <f t="shared" si="61"/>
        <v>0</v>
      </c>
      <c r="R102" s="53">
        <f t="shared" si="62"/>
        <v>3506.1447383039995</v>
      </c>
      <c r="S102" s="51">
        <f t="shared" si="63"/>
        <v>3067.8766460159995</v>
      </c>
      <c r="T102" s="49">
        <f t="shared" si="64"/>
        <v>0</v>
      </c>
      <c r="U102" s="52">
        <f t="shared" si="65"/>
        <v>3067.8766460159995</v>
      </c>
      <c r="V102" s="51">
        <f t="shared" si="66"/>
        <v>2629.6085537279996</v>
      </c>
      <c r="W102" s="49">
        <f t="shared" si="67"/>
        <v>0</v>
      </c>
      <c r="X102" s="52">
        <f t="shared" si="68"/>
        <v>2629.6085537279996</v>
      </c>
      <c r="Y102" s="51">
        <f t="shared" si="69"/>
        <v>1972.2064152959997</v>
      </c>
      <c r="Z102" s="49">
        <f t="shared" si="70"/>
        <v>0</v>
      </c>
      <c r="AA102" s="52">
        <f t="shared" si="71"/>
        <v>1972.2064152959997</v>
      </c>
    </row>
    <row r="103" spans="1:27" s="30" customFormat="1" ht="14.25" customHeight="1">
      <c r="A103" s="130">
        <v>5</v>
      </c>
      <c r="B103" s="123">
        <v>42948</v>
      </c>
      <c r="C103" s="57">
        <f>'LOAS-SEM JRS E SEM CORREÇÃO'!C102</f>
        <v>937</v>
      </c>
      <c r="D103" s="96">
        <f>'base(indices)'!G107</f>
        <v>1.0813358399999999</v>
      </c>
      <c r="E103" s="58">
        <f t="shared" si="51"/>
        <v>1013.2116820799999</v>
      </c>
      <c r="F103" s="48">
        <v>0</v>
      </c>
      <c r="G103" s="60">
        <f t="shared" si="52"/>
        <v>0</v>
      </c>
      <c r="H103" s="216">
        <f t="shared" si="53"/>
        <v>4052.8467283199998</v>
      </c>
      <c r="I103" s="108">
        <f t="shared" si="54"/>
        <v>337.73722735999996</v>
      </c>
      <c r="J103" s="108">
        <f t="shared" si="55"/>
        <v>4390.5839556800001</v>
      </c>
      <c r="K103" s="63"/>
      <c r="L103" s="75">
        <f t="shared" si="56"/>
        <v>4390.5839556800001</v>
      </c>
      <c r="M103" s="65">
        <f t="shared" si="57"/>
        <v>3951.5255601120002</v>
      </c>
      <c r="N103" s="63">
        <f t="shared" si="58"/>
        <v>0</v>
      </c>
      <c r="O103" s="66">
        <f t="shared" si="59"/>
        <v>3951.5255601120002</v>
      </c>
      <c r="P103" s="63">
        <f t="shared" si="60"/>
        <v>3512.4671645440003</v>
      </c>
      <c r="Q103" s="63">
        <f t="shared" si="61"/>
        <v>0</v>
      </c>
      <c r="R103" s="67">
        <f t="shared" si="62"/>
        <v>3512.4671645440003</v>
      </c>
      <c r="S103" s="65">
        <f t="shared" si="63"/>
        <v>3073.4087689759999</v>
      </c>
      <c r="T103" s="63">
        <f t="shared" si="64"/>
        <v>0</v>
      </c>
      <c r="U103" s="66">
        <f t="shared" si="65"/>
        <v>3073.4087689759999</v>
      </c>
      <c r="V103" s="65">
        <f t="shared" si="66"/>
        <v>2634.350373408</v>
      </c>
      <c r="W103" s="63">
        <f t="shared" si="67"/>
        <v>0</v>
      </c>
      <c r="X103" s="66">
        <f t="shared" si="68"/>
        <v>2634.350373408</v>
      </c>
      <c r="Y103" s="65">
        <f t="shared" si="69"/>
        <v>1975.7627800560001</v>
      </c>
      <c r="Z103" s="63">
        <f t="shared" si="70"/>
        <v>0</v>
      </c>
      <c r="AA103" s="66">
        <f t="shared" si="71"/>
        <v>1975.7627800560001</v>
      </c>
    </row>
    <row r="104" spans="1:27" s="30" customFormat="1" ht="14.25" customHeight="1">
      <c r="A104" s="130">
        <v>5</v>
      </c>
      <c r="B104" s="124">
        <v>42979</v>
      </c>
      <c r="C104" s="57">
        <f>'LOAS-SEM JRS E SEM CORREÇÃO'!C103</f>
        <v>937</v>
      </c>
      <c r="D104" s="96">
        <f>'base(indices)'!G108</f>
        <v>1.0775643699999999</v>
      </c>
      <c r="E104" s="58">
        <f t="shared" si="51"/>
        <v>1009.67781469</v>
      </c>
      <c r="F104" s="48">
        <v>0</v>
      </c>
      <c r="G104" s="60">
        <f t="shared" si="52"/>
        <v>0</v>
      </c>
      <c r="H104" s="216">
        <f t="shared" si="53"/>
        <v>4038.71125876</v>
      </c>
      <c r="I104" s="109">
        <f t="shared" si="54"/>
        <v>336.55927156333331</v>
      </c>
      <c r="J104" s="109">
        <f t="shared" si="55"/>
        <v>4375.2705303233333</v>
      </c>
      <c r="K104" s="49"/>
      <c r="L104" s="50">
        <f t="shared" si="56"/>
        <v>4375.2705303233333</v>
      </c>
      <c r="M104" s="51">
        <f t="shared" si="57"/>
        <v>3937.7434772910001</v>
      </c>
      <c r="N104" s="49">
        <f t="shared" si="58"/>
        <v>0</v>
      </c>
      <c r="O104" s="52">
        <f t="shared" si="59"/>
        <v>3937.7434772910001</v>
      </c>
      <c r="P104" s="73">
        <f t="shared" si="60"/>
        <v>3500.2164242586668</v>
      </c>
      <c r="Q104" s="49">
        <f t="shared" si="61"/>
        <v>0</v>
      </c>
      <c r="R104" s="53">
        <f t="shared" si="62"/>
        <v>3500.2164242586668</v>
      </c>
      <c r="S104" s="51">
        <f t="shared" si="63"/>
        <v>3062.6893712263332</v>
      </c>
      <c r="T104" s="49">
        <f t="shared" si="64"/>
        <v>0</v>
      </c>
      <c r="U104" s="52">
        <f t="shared" si="65"/>
        <v>3062.6893712263332</v>
      </c>
      <c r="V104" s="51">
        <f t="shared" si="66"/>
        <v>2625.1623181939999</v>
      </c>
      <c r="W104" s="49">
        <f t="shared" si="67"/>
        <v>0</v>
      </c>
      <c r="X104" s="52">
        <f t="shared" si="68"/>
        <v>2625.1623181939999</v>
      </c>
      <c r="Y104" s="51">
        <f t="shared" si="69"/>
        <v>1968.8717386455</v>
      </c>
      <c r="Z104" s="49">
        <f t="shared" si="70"/>
        <v>0</v>
      </c>
      <c r="AA104" s="52">
        <f t="shared" si="71"/>
        <v>1968.8717386455</v>
      </c>
    </row>
    <row r="105" spans="1:27" s="30" customFormat="1" ht="14.25" customHeight="1">
      <c r="A105" s="130">
        <v>5</v>
      </c>
      <c r="B105" s="124">
        <v>43009</v>
      </c>
      <c r="C105" s="57">
        <f>'LOAS-SEM JRS E SEM CORREÇÃO'!C104</f>
        <v>937</v>
      </c>
      <c r="D105" s="96">
        <f>'base(indices)'!G109</f>
        <v>1.07638035</v>
      </c>
      <c r="E105" s="58">
        <f t="shared" si="51"/>
        <v>1008.56838795</v>
      </c>
      <c r="F105" s="48">
        <v>0</v>
      </c>
      <c r="G105" s="60">
        <f t="shared" si="52"/>
        <v>0</v>
      </c>
      <c r="H105" s="216">
        <f t="shared" si="53"/>
        <v>4034.2735518</v>
      </c>
      <c r="I105" s="108">
        <f t="shared" si="54"/>
        <v>336.18946265</v>
      </c>
      <c r="J105" s="108">
        <f t="shared" si="55"/>
        <v>4370.4630144499997</v>
      </c>
      <c r="K105" s="63"/>
      <c r="L105" s="75">
        <f t="shared" si="56"/>
        <v>4370.4630144499997</v>
      </c>
      <c r="M105" s="65">
        <f t="shared" si="57"/>
        <v>3933.416713005</v>
      </c>
      <c r="N105" s="63">
        <f t="shared" si="58"/>
        <v>0</v>
      </c>
      <c r="O105" s="66">
        <f t="shared" si="59"/>
        <v>3933.416713005</v>
      </c>
      <c r="P105" s="63">
        <f t="shared" si="60"/>
        <v>3496.3704115599999</v>
      </c>
      <c r="Q105" s="63">
        <f t="shared" si="61"/>
        <v>0</v>
      </c>
      <c r="R105" s="67">
        <f t="shared" si="62"/>
        <v>3496.3704115599999</v>
      </c>
      <c r="S105" s="65">
        <f t="shared" si="63"/>
        <v>3059.3241101149997</v>
      </c>
      <c r="T105" s="63">
        <f t="shared" si="64"/>
        <v>0</v>
      </c>
      <c r="U105" s="66">
        <f t="shared" si="65"/>
        <v>3059.3241101149997</v>
      </c>
      <c r="V105" s="65">
        <f t="shared" si="66"/>
        <v>2622.2778086699996</v>
      </c>
      <c r="W105" s="63">
        <f t="shared" si="67"/>
        <v>0</v>
      </c>
      <c r="X105" s="66">
        <f t="shared" si="68"/>
        <v>2622.2778086699996</v>
      </c>
      <c r="Y105" s="65">
        <f t="shared" si="69"/>
        <v>1966.7083565025</v>
      </c>
      <c r="Z105" s="63">
        <f t="shared" si="70"/>
        <v>0</v>
      </c>
      <c r="AA105" s="66">
        <f t="shared" si="71"/>
        <v>1966.7083565025</v>
      </c>
    </row>
    <row r="106" spans="1:27" s="30" customFormat="1" ht="14.25" customHeight="1">
      <c r="A106" s="130">
        <v>5</v>
      </c>
      <c r="B106" s="123">
        <v>43040</v>
      </c>
      <c r="C106" s="57">
        <f>'LOAS-SEM JRS E SEM CORREÇÃO'!C105</f>
        <v>937</v>
      </c>
      <c r="D106" s="96">
        <f>'base(indices)'!G110</f>
        <v>1.07273306</v>
      </c>
      <c r="E106" s="58">
        <f t="shared" si="51"/>
        <v>1005.15087722</v>
      </c>
      <c r="F106" s="48">
        <v>0</v>
      </c>
      <c r="G106" s="60">
        <f t="shared" si="52"/>
        <v>0</v>
      </c>
      <c r="H106" s="216">
        <f t="shared" si="53"/>
        <v>4020.6035088799999</v>
      </c>
      <c r="I106" s="109">
        <f t="shared" si="54"/>
        <v>335.05029240666664</v>
      </c>
      <c r="J106" s="109">
        <f t="shared" si="55"/>
        <v>4355.6538012866667</v>
      </c>
      <c r="K106" s="49"/>
      <c r="L106" s="50">
        <f t="shared" si="56"/>
        <v>4355.6538012866667</v>
      </c>
      <c r="M106" s="51">
        <f t="shared" si="57"/>
        <v>3920.0884211580001</v>
      </c>
      <c r="N106" s="49">
        <f t="shared" si="58"/>
        <v>0</v>
      </c>
      <c r="O106" s="52">
        <f t="shared" si="59"/>
        <v>3920.0884211580001</v>
      </c>
      <c r="P106" s="73">
        <f t="shared" si="60"/>
        <v>3484.5230410293334</v>
      </c>
      <c r="Q106" s="49">
        <f t="shared" si="61"/>
        <v>0</v>
      </c>
      <c r="R106" s="53">
        <f t="shared" si="62"/>
        <v>3484.5230410293334</v>
      </c>
      <c r="S106" s="51">
        <f t="shared" si="63"/>
        <v>3048.9576609006667</v>
      </c>
      <c r="T106" s="49">
        <f t="shared" si="64"/>
        <v>0</v>
      </c>
      <c r="U106" s="52">
        <f t="shared" si="65"/>
        <v>3048.9576609006667</v>
      </c>
      <c r="V106" s="51">
        <f t="shared" si="66"/>
        <v>2613.392280772</v>
      </c>
      <c r="W106" s="49">
        <f t="shared" si="67"/>
        <v>0</v>
      </c>
      <c r="X106" s="52">
        <f t="shared" si="68"/>
        <v>2613.392280772</v>
      </c>
      <c r="Y106" s="51">
        <f t="shared" si="69"/>
        <v>1960.044210579</v>
      </c>
      <c r="Z106" s="49">
        <f t="shared" si="70"/>
        <v>0</v>
      </c>
      <c r="AA106" s="52">
        <f t="shared" si="71"/>
        <v>1960.044210579</v>
      </c>
    </row>
    <row r="107" spans="1:27" s="30" customFormat="1" ht="14.25" customHeight="1">
      <c r="A107" s="130">
        <v>5</v>
      </c>
      <c r="B107" s="124">
        <v>43070</v>
      </c>
      <c r="C107" s="57">
        <f>'LOAS-SEM JRS E SEM CORREÇÃO'!C106</f>
        <v>937</v>
      </c>
      <c r="D107" s="96">
        <f>'base(indices)'!G111</f>
        <v>1.0693112600000001</v>
      </c>
      <c r="E107" s="58">
        <f t="shared" si="51"/>
        <v>1001.9446506200001</v>
      </c>
      <c r="F107" s="48">
        <v>0</v>
      </c>
      <c r="G107" s="60">
        <f t="shared" si="52"/>
        <v>0</v>
      </c>
      <c r="H107" s="216">
        <f t="shared" si="53"/>
        <v>4007.7786024800002</v>
      </c>
      <c r="I107" s="108">
        <f t="shared" si="54"/>
        <v>333.98155020666667</v>
      </c>
      <c r="J107" s="108">
        <f t="shared" si="55"/>
        <v>4341.7601526866665</v>
      </c>
      <c r="K107" s="63"/>
      <c r="L107" s="75">
        <f t="shared" si="56"/>
        <v>4341.7601526866665</v>
      </c>
      <c r="M107" s="65">
        <f t="shared" si="57"/>
        <v>3907.584137418</v>
      </c>
      <c r="N107" s="63">
        <f t="shared" si="58"/>
        <v>0</v>
      </c>
      <c r="O107" s="66">
        <f t="shared" si="59"/>
        <v>3907.584137418</v>
      </c>
      <c r="P107" s="63">
        <f t="shared" si="60"/>
        <v>3473.4081221493334</v>
      </c>
      <c r="Q107" s="63">
        <f t="shared" si="61"/>
        <v>0</v>
      </c>
      <c r="R107" s="67">
        <f t="shared" si="62"/>
        <v>3473.4081221493334</v>
      </c>
      <c r="S107" s="65">
        <f t="shared" si="63"/>
        <v>3039.2321068806664</v>
      </c>
      <c r="T107" s="63">
        <f t="shared" si="64"/>
        <v>0</v>
      </c>
      <c r="U107" s="66">
        <f t="shared" si="65"/>
        <v>3039.2321068806664</v>
      </c>
      <c r="V107" s="65">
        <f t="shared" si="66"/>
        <v>2605.0560916119998</v>
      </c>
      <c r="W107" s="63">
        <f t="shared" si="67"/>
        <v>0</v>
      </c>
      <c r="X107" s="66">
        <f t="shared" si="68"/>
        <v>2605.0560916119998</v>
      </c>
      <c r="Y107" s="65">
        <f t="shared" si="69"/>
        <v>1953.792068709</v>
      </c>
      <c r="Z107" s="63">
        <f t="shared" si="70"/>
        <v>0</v>
      </c>
      <c r="AA107" s="66">
        <f t="shared" si="71"/>
        <v>1953.792068709</v>
      </c>
    </row>
    <row r="108" spans="1:27" ht="14.25" customHeight="1">
      <c r="A108" s="130">
        <v>5</v>
      </c>
      <c r="B108" s="46">
        <v>43101</v>
      </c>
      <c r="C108" s="57">
        <f>'LOAS-SEM JRS E SEM CORREÇÃO'!C107</f>
        <v>954</v>
      </c>
      <c r="D108" s="96">
        <f>'base(indices)'!G112</f>
        <v>1.06558172</v>
      </c>
      <c r="E108" s="69">
        <f t="shared" si="30"/>
        <v>1016.5649608799999</v>
      </c>
      <c r="F108" s="48">
        <v>0</v>
      </c>
      <c r="G108" s="70">
        <f t="shared" si="31"/>
        <v>0</v>
      </c>
      <c r="H108" s="216">
        <f t="shared" si="43"/>
        <v>4066.2598435199998</v>
      </c>
      <c r="I108" s="109">
        <f t="shared" si="45"/>
        <v>338.85498695999996</v>
      </c>
      <c r="J108" s="109">
        <f t="shared" si="44"/>
        <v>4405.1148304799999</v>
      </c>
      <c r="K108" s="49"/>
      <c r="L108" s="50">
        <f t="shared" si="48"/>
        <v>4405.1148304799999</v>
      </c>
      <c r="M108" s="51">
        <f t="shared" si="49"/>
        <v>3964.6033474320002</v>
      </c>
      <c r="N108" s="49">
        <f t="shared" si="46"/>
        <v>0</v>
      </c>
      <c r="O108" s="52">
        <f t="shared" si="47"/>
        <v>3964.6033474320002</v>
      </c>
      <c r="P108" s="73">
        <f t="shared" si="50"/>
        <v>3524.091864384</v>
      </c>
      <c r="Q108" s="49">
        <f t="shared" si="32"/>
        <v>0</v>
      </c>
      <c r="R108" s="53">
        <f t="shared" si="33"/>
        <v>3524.091864384</v>
      </c>
      <c r="S108" s="51">
        <f t="shared" si="34"/>
        <v>3083.5803813359998</v>
      </c>
      <c r="T108" s="49">
        <f t="shared" si="35"/>
        <v>0</v>
      </c>
      <c r="U108" s="52">
        <f t="shared" si="36"/>
        <v>3083.5803813359998</v>
      </c>
      <c r="V108" s="51">
        <f t="shared" si="37"/>
        <v>2643.0688982879997</v>
      </c>
      <c r="W108" s="49">
        <f t="shared" si="38"/>
        <v>0</v>
      </c>
      <c r="X108" s="52">
        <f t="shared" si="39"/>
        <v>2643.0688982879997</v>
      </c>
      <c r="Y108" s="51">
        <f t="shared" si="40"/>
        <v>1982.3016737160001</v>
      </c>
      <c r="Z108" s="49">
        <f t="shared" si="41"/>
        <v>0</v>
      </c>
      <c r="AA108" s="52">
        <f t="shared" si="42"/>
        <v>1982.3016737160001</v>
      </c>
    </row>
    <row r="109" spans="1:27" ht="14.25" customHeight="1">
      <c r="A109" s="130">
        <v>5</v>
      </c>
      <c r="B109" s="56">
        <v>43132</v>
      </c>
      <c r="C109" s="57">
        <f>'LOAS-SEM JRS E SEM CORREÇÃO'!C108</f>
        <v>954</v>
      </c>
      <c r="D109" s="96">
        <f>'base(indices)'!G113</f>
        <v>1.0614421000000001</v>
      </c>
      <c r="E109" s="58">
        <f t="shared" si="30"/>
        <v>1012.6157634000001</v>
      </c>
      <c r="F109" s="59">
        <v>0</v>
      </c>
      <c r="G109" s="60">
        <f t="shared" si="31"/>
        <v>0</v>
      </c>
      <c r="H109" s="216">
        <f t="shared" si="43"/>
        <v>4050.4630536000004</v>
      </c>
      <c r="I109" s="108">
        <f t="shared" si="45"/>
        <v>337.53858780000002</v>
      </c>
      <c r="J109" s="108">
        <f t="shared" si="44"/>
        <v>4388.0016414000002</v>
      </c>
      <c r="K109" s="63"/>
      <c r="L109" s="75">
        <f t="shared" si="48"/>
        <v>4388.0016414000002</v>
      </c>
      <c r="M109" s="65">
        <f t="shared" si="49"/>
        <v>3949.20147726</v>
      </c>
      <c r="N109" s="63">
        <f t="shared" si="46"/>
        <v>0</v>
      </c>
      <c r="O109" s="66">
        <f t="shared" si="47"/>
        <v>3949.20147726</v>
      </c>
      <c r="P109" s="63">
        <f t="shared" si="50"/>
        <v>3510.4013131200004</v>
      </c>
      <c r="Q109" s="63">
        <f t="shared" si="32"/>
        <v>0</v>
      </c>
      <c r="R109" s="67">
        <f t="shared" si="33"/>
        <v>3510.4013131200004</v>
      </c>
      <c r="S109" s="65">
        <f t="shared" si="34"/>
        <v>3071.6011489799998</v>
      </c>
      <c r="T109" s="63">
        <f t="shared" si="35"/>
        <v>0</v>
      </c>
      <c r="U109" s="66">
        <f t="shared" si="36"/>
        <v>3071.6011489799998</v>
      </c>
      <c r="V109" s="65">
        <f t="shared" si="37"/>
        <v>2632.8009848400002</v>
      </c>
      <c r="W109" s="63">
        <f t="shared" si="38"/>
        <v>0</v>
      </c>
      <c r="X109" s="66">
        <f t="shared" si="39"/>
        <v>2632.8009848400002</v>
      </c>
      <c r="Y109" s="65">
        <f t="shared" si="40"/>
        <v>1974.60073863</v>
      </c>
      <c r="Z109" s="63">
        <f t="shared" si="41"/>
        <v>0</v>
      </c>
      <c r="AA109" s="66">
        <f t="shared" si="42"/>
        <v>1974.60073863</v>
      </c>
    </row>
    <row r="110" spans="1:27" ht="14.25" customHeight="1">
      <c r="A110" s="130">
        <v>5</v>
      </c>
      <c r="B110" s="46">
        <v>43160</v>
      </c>
      <c r="C110" s="57">
        <f>'LOAS-SEM JRS E SEM CORREÇÃO'!C109</f>
        <v>954</v>
      </c>
      <c r="D110" s="96">
        <f>'base(indices)'!G114</f>
        <v>1.0574238899999999</v>
      </c>
      <c r="E110" s="69">
        <f t="shared" si="30"/>
        <v>1008.7823910599999</v>
      </c>
      <c r="F110" s="59">
        <v>0</v>
      </c>
      <c r="G110" s="70">
        <f t="shared" si="31"/>
        <v>0</v>
      </c>
      <c r="H110" s="216">
        <f t="shared" si="43"/>
        <v>4035.1295642399996</v>
      </c>
      <c r="I110" s="109">
        <f t="shared" si="45"/>
        <v>336.26079701999998</v>
      </c>
      <c r="J110" s="109">
        <f t="shared" si="44"/>
        <v>4371.3903612599997</v>
      </c>
      <c r="K110" s="49"/>
      <c r="L110" s="50">
        <f t="shared" si="48"/>
        <v>4371.3903612599997</v>
      </c>
      <c r="M110" s="51">
        <f t="shared" si="49"/>
        <v>3934.2513251339997</v>
      </c>
      <c r="N110" s="49">
        <f t="shared" si="46"/>
        <v>0</v>
      </c>
      <c r="O110" s="52">
        <f t="shared" si="47"/>
        <v>3934.2513251339997</v>
      </c>
      <c r="P110" s="73">
        <f t="shared" si="50"/>
        <v>3497.1122890080001</v>
      </c>
      <c r="Q110" s="49">
        <f t="shared" si="32"/>
        <v>0</v>
      </c>
      <c r="R110" s="53">
        <f t="shared" si="33"/>
        <v>3497.1122890080001</v>
      </c>
      <c r="S110" s="51">
        <f t="shared" si="34"/>
        <v>3059.9732528819995</v>
      </c>
      <c r="T110" s="49">
        <f t="shared" si="35"/>
        <v>0</v>
      </c>
      <c r="U110" s="52">
        <f t="shared" si="36"/>
        <v>3059.9732528819995</v>
      </c>
      <c r="V110" s="51">
        <f t="shared" si="37"/>
        <v>2622.8342167559999</v>
      </c>
      <c r="W110" s="49">
        <f t="shared" si="38"/>
        <v>0</v>
      </c>
      <c r="X110" s="52">
        <f t="shared" si="39"/>
        <v>2622.8342167559999</v>
      </c>
      <c r="Y110" s="51">
        <f t="shared" si="40"/>
        <v>1967.1256625669998</v>
      </c>
      <c r="Z110" s="49">
        <f t="shared" si="41"/>
        <v>0</v>
      </c>
      <c r="AA110" s="52">
        <f t="shared" si="42"/>
        <v>1967.1256625669998</v>
      </c>
    </row>
    <row r="111" spans="1:27" ht="14.25" customHeight="1">
      <c r="A111" s="130">
        <v>5</v>
      </c>
      <c r="B111" s="56">
        <v>43191</v>
      </c>
      <c r="C111" s="57">
        <f>'LOAS-SEM JRS E SEM CORREÇÃO'!C110</f>
        <v>954</v>
      </c>
      <c r="D111" s="96">
        <f>'base(indices)'!G115</f>
        <v>1.05636752</v>
      </c>
      <c r="E111" s="58">
        <f t="shared" si="30"/>
        <v>1007.77461408</v>
      </c>
      <c r="F111" s="59">
        <v>0</v>
      </c>
      <c r="G111" s="60">
        <f t="shared" si="31"/>
        <v>0</v>
      </c>
      <c r="H111" s="216">
        <f t="shared" si="43"/>
        <v>4031.09845632</v>
      </c>
      <c r="I111" s="108">
        <f t="shared" si="45"/>
        <v>335.92487136</v>
      </c>
      <c r="J111" s="108">
        <f t="shared" si="44"/>
        <v>4367.02332768</v>
      </c>
      <c r="K111" s="63"/>
      <c r="L111" s="75">
        <f t="shared" si="48"/>
        <v>4367.02332768</v>
      </c>
      <c r="M111" s="65">
        <f t="shared" si="49"/>
        <v>3930.3209949120001</v>
      </c>
      <c r="N111" s="63">
        <f t="shared" si="46"/>
        <v>0</v>
      </c>
      <c r="O111" s="66">
        <f t="shared" si="47"/>
        <v>3930.3209949120001</v>
      </c>
      <c r="P111" s="63">
        <f t="shared" si="50"/>
        <v>3493.6186621440002</v>
      </c>
      <c r="Q111" s="63">
        <f t="shared" si="32"/>
        <v>0</v>
      </c>
      <c r="R111" s="67">
        <f t="shared" si="33"/>
        <v>3493.6186621440002</v>
      </c>
      <c r="S111" s="65">
        <f t="shared" si="34"/>
        <v>3056.9163293759998</v>
      </c>
      <c r="T111" s="63">
        <f t="shared" si="35"/>
        <v>0</v>
      </c>
      <c r="U111" s="66">
        <f t="shared" si="36"/>
        <v>3056.9163293759998</v>
      </c>
      <c r="V111" s="65">
        <f t="shared" si="37"/>
        <v>2620.2139966079999</v>
      </c>
      <c r="W111" s="63">
        <f t="shared" si="38"/>
        <v>0</v>
      </c>
      <c r="X111" s="66">
        <f t="shared" si="39"/>
        <v>2620.2139966079999</v>
      </c>
      <c r="Y111" s="65">
        <f t="shared" si="40"/>
        <v>1965.160497456</v>
      </c>
      <c r="Z111" s="63">
        <f t="shared" si="41"/>
        <v>0</v>
      </c>
      <c r="AA111" s="66">
        <f t="shared" si="42"/>
        <v>1965.160497456</v>
      </c>
    </row>
    <row r="112" spans="1:27" ht="14.25" customHeight="1">
      <c r="A112" s="130">
        <v>5</v>
      </c>
      <c r="B112" s="46">
        <v>43221</v>
      </c>
      <c r="C112" s="57">
        <f>'LOAS-SEM JRS E SEM CORREÇÃO'!C111</f>
        <v>954</v>
      </c>
      <c r="D112" s="96">
        <f>'base(indices)'!G116</f>
        <v>1.0541537999999999</v>
      </c>
      <c r="E112" s="69">
        <f t="shared" si="30"/>
        <v>1005.6627252</v>
      </c>
      <c r="F112" s="59">
        <v>0</v>
      </c>
      <c r="G112" s="70">
        <f t="shared" si="31"/>
        <v>0</v>
      </c>
      <c r="H112" s="216">
        <f t="shared" si="43"/>
        <v>4022.6509007999998</v>
      </c>
      <c r="I112" s="109">
        <f t="shared" si="45"/>
        <v>335.22090839999998</v>
      </c>
      <c r="J112" s="109">
        <f t="shared" si="44"/>
        <v>4357.8718091999999</v>
      </c>
      <c r="K112" s="49"/>
      <c r="L112" s="50">
        <f t="shared" si="48"/>
        <v>4357.8718091999999</v>
      </c>
      <c r="M112" s="51">
        <f t="shared" si="49"/>
        <v>3922.0846282799998</v>
      </c>
      <c r="N112" s="49">
        <f t="shared" si="46"/>
        <v>0</v>
      </c>
      <c r="O112" s="52">
        <f t="shared" si="47"/>
        <v>3922.0846282799998</v>
      </c>
      <c r="P112" s="73">
        <f t="shared" si="50"/>
        <v>3486.2974473600002</v>
      </c>
      <c r="Q112" s="49">
        <f t="shared" si="32"/>
        <v>0</v>
      </c>
      <c r="R112" s="53">
        <f t="shared" si="33"/>
        <v>3486.2974473600002</v>
      </c>
      <c r="S112" s="51">
        <f t="shared" si="34"/>
        <v>3050.5102664399997</v>
      </c>
      <c r="T112" s="49">
        <f t="shared" si="35"/>
        <v>0</v>
      </c>
      <c r="U112" s="52">
        <f t="shared" si="36"/>
        <v>3050.5102664399997</v>
      </c>
      <c r="V112" s="51">
        <f t="shared" si="37"/>
        <v>2614.72308552</v>
      </c>
      <c r="W112" s="49">
        <f t="shared" si="38"/>
        <v>0</v>
      </c>
      <c r="X112" s="52">
        <f t="shared" si="39"/>
        <v>2614.72308552</v>
      </c>
      <c r="Y112" s="51">
        <f t="shared" si="40"/>
        <v>1961.0423141399999</v>
      </c>
      <c r="Z112" s="49">
        <f t="shared" si="41"/>
        <v>0</v>
      </c>
      <c r="AA112" s="52">
        <f t="shared" si="42"/>
        <v>1961.0423141399999</v>
      </c>
    </row>
    <row r="113" spans="1:27" ht="14.25" customHeight="1">
      <c r="A113" s="130">
        <v>5</v>
      </c>
      <c r="B113" s="56">
        <v>43252</v>
      </c>
      <c r="C113" s="57">
        <f>'LOAS-SEM JRS E SEM CORREÇÃO'!C112</f>
        <v>954</v>
      </c>
      <c r="D113" s="96">
        <f>'base(indices)'!G117</f>
        <v>1.05268005</v>
      </c>
      <c r="E113" s="58">
        <f t="shared" si="30"/>
        <v>1004.2567677</v>
      </c>
      <c r="F113" s="59">
        <v>0</v>
      </c>
      <c r="G113" s="60">
        <f t="shared" si="31"/>
        <v>0</v>
      </c>
      <c r="H113" s="216">
        <f t="shared" si="43"/>
        <v>4017.0270707999998</v>
      </c>
      <c r="I113" s="108">
        <f t="shared" si="45"/>
        <v>334.75225589999997</v>
      </c>
      <c r="J113" s="108">
        <f t="shared" si="44"/>
        <v>4351.7793266999997</v>
      </c>
      <c r="K113" s="63"/>
      <c r="L113" s="75">
        <f t="shared" si="48"/>
        <v>4351.7793266999997</v>
      </c>
      <c r="M113" s="65">
        <f t="shared" si="49"/>
        <v>3916.6013940299999</v>
      </c>
      <c r="N113" s="63">
        <f t="shared" si="46"/>
        <v>0</v>
      </c>
      <c r="O113" s="66">
        <f t="shared" si="47"/>
        <v>3916.6013940299999</v>
      </c>
      <c r="P113" s="63">
        <f t="shared" si="50"/>
        <v>3481.4234613600001</v>
      </c>
      <c r="Q113" s="63">
        <f t="shared" si="32"/>
        <v>0</v>
      </c>
      <c r="R113" s="67">
        <f t="shared" si="33"/>
        <v>3481.4234613600001</v>
      </c>
      <c r="S113" s="65">
        <f t="shared" si="34"/>
        <v>3046.2455286899994</v>
      </c>
      <c r="T113" s="63">
        <f t="shared" si="35"/>
        <v>0</v>
      </c>
      <c r="U113" s="66">
        <f t="shared" si="36"/>
        <v>3046.2455286899994</v>
      </c>
      <c r="V113" s="65">
        <f t="shared" si="37"/>
        <v>2611.0675960199997</v>
      </c>
      <c r="W113" s="63">
        <f t="shared" si="38"/>
        <v>0</v>
      </c>
      <c r="X113" s="66">
        <f t="shared" si="39"/>
        <v>2611.0675960199997</v>
      </c>
      <c r="Y113" s="65">
        <f t="shared" si="40"/>
        <v>1958.300697015</v>
      </c>
      <c r="Z113" s="63">
        <f t="shared" si="41"/>
        <v>0</v>
      </c>
      <c r="AA113" s="66">
        <f t="shared" si="42"/>
        <v>1958.300697015</v>
      </c>
    </row>
    <row r="114" spans="1:27" ht="14.25" customHeight="1">
      <c r="A114" s="130">
        <v>5</v>
      </c>
      <c r="B114" s="46">
        <v>43282</v>
      </c>
      <c r="C114" s="57">
        <f>'LOAS-SEM JRS E SEM CORREÇÃO'!C113</f>
        <v>954</v>
      </c>
      <c r="D114" s="96">
        <f>'base(indices)'!G118</f>
        <v>1.04112358</v>
      </c>
      <c r="E114" s="69">
        <f t="shared" si="30"/>
        <v>993.23189532000004</v>
      </c>
      <c r="F114" s="59">
        <v>0</v>
      </c>
      <c r="G114" s="70">
        <f t="shared" si="31"/>
        <v>0</v>
      </c>
      <c r="H114" s="216">
        <f t="shared" si="43"/>
        <v>3972.9275812800001</v>
      </c>
      <c r="I114" s="109">
        <f t="shared" si="45"/>
        <v>331.07729843999999</v>
      </c>
      <c r="J114" s="109">
        <f t="shared" si="44"/>
        <v>4304.0048797199997</v>
      </c>
      <c r="K114" s="49"/>
      <c r="L114" s="50">
        <f t="shared" si="48"/>
        <v>4304.0048797199997</v>
      </c>
      <c r="M114" s="51">
        <f t="shared" si="49"/>
        <v>3873.6043917479997</v>
      </c>
      <c r="N114" s="49">
        <f t="shared" si="46"/>
        <v>0</v>
      </c>
      <c r="O114" s="52">
        <f t="shared" si="47"/>
        <v>3873.6043917479997</v>
      </c>
      <c r="P114" s="73">
        <f t="shared" si="50"/>
        <v>3443.2039037760001</v>
      </c>
      <c r="Q114" s="49">
        <f t="shared" si="32"/>
        <v>0</v>
      </c>
      <c r="R114" s="53">
        <f t="shared" si="33"/>
        <v>3443.2039037760001</v>
      </c>
      <c r="S114" s="51">
        <f t="shared" si="34"/>
        <v>3012.8034158039995</v>
      </c>
      <c r="T114" s="49">
        <f t="shared" si="35"/>
        <v>0</v>
      </c>
      <c r="U114" s="52">
        <f t="shared" si="36"/>
        <v>3012.8034158039995</v>
      </c>
      <c r="V114" s="51">
        <f t="shared" si="37"/>
        <v>2582.4029278319999</v>
      </c>
      <c r="W114" s="49">
        <f t="shared" si="38"/>
        <v>0</v>
      </c>
      <c r="X114" s="52">
        <f t="shared" si="39"/>
        <v>2582.4029278319999</v>
      </c>
      <c r="Y114" s="51">
        <f t="shared" si="40"/>
        <v>1936.8021958739998</v>
      </c>
      <c r="Z114" s="49">
        <f t="shared" si="41"/>
        <v>0</v>
      </c>
      <c r="AA114" s="52">
        <f t="shared" si="42"/>
        <v>1936.8021958739998</v>
      </c>
    </row>
    <row r="115" spans="1:27" ht="14.25" customHeight="1">
      <c r="A115" s="130">
        <v>5</v>
      </c>
      <c r="B115" s="56">
        <v>43313</v>
      </c>
      <c r="C115" s="57">
        <f>'LOAS-SEM JRS E SEM CORREÇÃO'!C114</f>
        <v>954</v>
      </c>
      <c r="D115" s="96">
        <f>'base(indices)'!G119</f>
        <v>1.0345027600000001</v>
      </c>
      <c r="E115" s="58">
        <f t="shared" si="30"/>
        <v>986.9156330400001</v>
      </c>
      <c r="F115" s="59">
        <v>0</v>
      </c>
      <c r="G115" s="60">
        <f t="shared" si="31"/>
        <v>0</v>
      </c>
      <c r="H115" s="216">
        <f t="shared" si="43"/>
        <v>3947.6625321600004</v>
      </c>
      <c r="I115" s="108">
        <f t="shared" si="45"/>
        <v>328.97187768000003</v>
      </c>
      <c r="J115" s="108">
        <f t="shared" si="44"/>
        <v>4276.6344098400004</v>
      </c>
      <c r="K115" s="63"/>
      <c r="L115" s="75">
        <f t="shared" si="48"/>
        <v>4276.6344098400004</v>
      </c>
      <c r="M115" s="65">
        <f t="shared" si="49"/>
        <v>3848.9709688560006</v>
      </c>
      <c r="N115" s="63">
        <f t="shared" si="46"/>
        <v>0</v>
      </c>
      <c r="O115" s="66">
        <f t="shared" si="47"/>
        <v>3848.9709688560006</v>
      </c>
      <c r="P115" s="63">
        <f t="shared" si="50"/>
        <v>3421.3075278720007</v>
      </c>
      <c r="Q115" s="63">
        <f t="shared" si="32"/>
        <v>0</v>
      </c>
      <c r="R115" s="67">
        <f t="shared" si="33"/>
        <v>3421.3075278720007</v>
      </c>
      <c r="S115" s="65">
        <f t="shared" si="34"/>
        <v>2993.6440868879999</v>
      </c>
      <c r="T115" s="63">
        <f t="shared" si="35"/>
        <v>0</v>
      </c>
      <c r="U115" s="66">
        <f t="shared" si="36"/>
        <v>2993.6440868879999</v>
      </c>
      <c r="V115" s="65">
        <f t="shared" si="37"/>
        <v>2565.9806459040001</v>
      </c>
      <c r="W115" s="63">
        <f t="shared" si="38"/>
        <v>0</v>
      </c>
      <c r="X115" s="66">
        <f t="shared" si="39"/>
        <v>2565.9806459040001</v>
      </c>
      <c r="Y115" s="65">
        <f t="shared" si="40"/>
        <v>1924.4854844280003</v>
      </c>
      <c r="Z115" s="63">
        <f t="shared" si="41"/>
        <v>0</v>
      </c>
      <c r="AA115" s="66">
        <f t="shared" si="42"/>
        <v>1924.4854844280003</v>
      </c>
    </row>
    <row r="116" spans="1:27" ht="14.25" customHeight="1">
      <c r="A116" s="130">
        <v>5</v>
      </c>
      <c r="B116" s="46">
        <v>43344</v>
      </c>
      <c r="C116" s="57">
        <f>'LOAS-SEM JRS E SEM CORREÇÃO'!C115</f>
        <v>954</v>
      </c>
      <c r="D116" s="96">
        <f>'base(indices)'!G120</f>
        <v>1.03315965</v>
      </c>
      <c r="E116" s="69">
        <f t="shared" si="30"/>
        <v>985.6343061</v>
      </c>
      <c r="F116" s="59">
        <v>0</v>
      </c>
      <c r="G116" s="70">
        <f t="shared" si="31"/>
        <v>0</v>
      </c>
      <c r="H116" s="216">
        <f t="shared" si="43"/>
        <v>3942.5372244</v>
      </c>
      <c r="I116" s="109">
        <f t="shared" si="45"/>
        <v>328.54476870000002</v>
      </c>
      <c r="J116" s="109">
        <f t="shared" si="44"/>
        <v>4271.0819930999996</v>
      </c>
      <c r="K116" s="49"/>
      <c r="L116" s="50">
        <f t="shared" si="48"/>
        <v>4271.0819930999996</v>
      </c>
      <c r="M116" s="51">
        <f t="shared" si="49"/>
        <v>3843.9737937899999</v>
      </c>
      <c r="N116" s="49">
        <f t="shared" si="46"/>
        <v>0</v>
      </c>
      <c r="O116" s="52">
        <f t="shared" si="47"/>
        <v>3843.9737937899999</v>
      </c>
      <c r="P116" s="73">
        <f t="shared" si="50"/>
        <v>3416.8655944799998</v>
      </c>
      <c r="Q116" s="49">
        <f t="shared" si="32"/>
        <v>0</v>
      </c>
      <c r="R116" s="53">
        <f t="shared" si="33"/>
        <v>3416.8655944799998</v>
      </c>
      <c r="S116" s="51">
        <f t="shared" si="34"/>
        <v>2989.7573951699997</v>
      </c>
      <c r="T116" s="49">
        <f t="shared" si="35"/>
        <v>0</v>
      </c>
      <c r="U116" s="52">
        <f t="shared" si="36"/>
        <v>2989.7573951699997</v>
      </c>
      <c r="V116" s="51">
        <f t="shared" si="37"/>
        <v>2562.6491958599995</v>
      </c>
      <c r="W116" s="49">
        <f t="shared" si="38"/>
        <v>0</v>
      </c>
      <c r="X116" s="52">
        <f t="shared" si="39"/>
        <v>2562.6491958599995</v>
      </c>
      <c r="Y116" s="51">
        <f t="shared" si="40"/>
        <v>1921.986896895</v>
      </c>
      <c r="Z116" s="49">
        <f t="shared" si="41"/>
        <v>0</v>
      </c>
      <c r="AA116" s="52">
        <f t="shared" si="42"/>
        <v>1921.986896895</v>
      </c>
    </row>
    <row r="117" spans="1:27" ht="14.25" customHeight="1">
      <c r="A117" s="130">
        <v>5</v>
      </c>
      <c r="B117" s="56">
        <v>43374</v>
      </c>
      <c r="C117" s="57">
        <f>'LOAS-SEM JRS E SEM CORREÇÃO'!C116</f>
        <v>954</v>
      </c>
      <c r="D117" s="96">
        <f>'base(indices)'!G121</f>
        <v>1.0322306400000001</v>
      </c>
      <c r="E117" s="58">
        <f t="shared" si="30"/>
        <v>984.74803056000007</v>
      </c>
      <c r="F117" s="59">
        <v>0</v>
      </c>
      <c r="G117" s="60">
        <f t="shared" si="31"/>
        <v>0</v>
      </c>
      <c r="H117" s="216">
        <f t="shared" si="43"/>
        <v>3938.9921222400003</v>
      </c>
      <c r="I117" s="108">
        <f t="shared" si="45"/>
        <v>328.24934352000002</v>
      </c>
      <c r="J117" s="108">
        <f t="shared" si="44"/>
        <v>4267.2414657600002</v>
      </c>
      <c r="K117" s="63"/>
      <c r="L117" s="75">
        <f t="shared" si="48"/>
        <v>4267.2414657600002</v>
      </c>
      <c r="M117" s="65">
        <f t="shared" si="49"/>
        <v>3840.5173191840004</v>
      </c>
      <c r="N117" s="63">
        <f t="shared" si="46"/>
        <v>0</v>
      </c>
      <c r="O117" s="66">
        <f t="shared" si="47"/>
        <v>3840.5173191840004</v>
      </c>
      <c r="P117" s="63">
        <f t="shared" si="50"/>
        <v>3413.7931726080005</v>
      </c>
      <c r="Q117" s="63">
        <f t="shared" si="32"/>
        <v>0</v>
      </c>
      <c r="R117" s="67">
        <f t="shared" si="33"/>
        <v>3413.7931726080005</v>
      </c>
      <c r="S117" s="65">
        <f t="shared" si="34"/>
        <v>2987.0690260319998</v>
      </c>
      <c r="T117" s="63">
        <f t="shared" si="35"/>
        <v>0</v>
      </c>
      <c r="U117" s="66">
        <f t="shared" si="36"/>
        <v>2987.0690260319998</v>
      </c>
      <c r="V117" s="65">
        <f t="shared" si="37"/>
        <v>2560.3448794559999</v>
      </c>
      <c r="W117" s="63">
        <f t="shared" si="38"/>
        <v>0</v>
      </c>
      <c r="X117" s="66">
        <f t="shared" si="39"/>
        <v>2560.3448794559999</v>
      </c>
      <c r="Y117" s="65">
        <f t="shared" si="40"/>
        <v>1920.2586595920002</v>
      </c>
      <c r="Z117" s="63">
        <f t="shared" si="41"/>
        <v>0</v>
      </c>
      <c r="AA117" s="66">
        <f t="shared" si="42"/>
        <v>1920.2586595920002</v>
      </c>
    </row>
    <row r="118" spans="1:27" ht="14.25" customHeight="1">
      <c r="A118" s="130">
        <v>5</v>
      </c>
      <c r="B118" s="46">
        <v>43405</v>
      </c>
      <c r="C118" s="57">
        <f>'LOAS-SEM JRS E SEM CORREÇÃO'!C117</f>
        <v>954</v>
      </c>
      <c r="D118" s="96">
        <f>'base(indices)'!G122</f>
        <v>1.02627823</v>
      </c>
      <c r="E118" s="69">
        <f t="shared" si="30"/>
        <v>979.06943142</v>
      </c>
      <c r="F118" s="59">
        <v>0</v>
      </c>
      <c r="G118" s="70">
        <f t="shared" si="31"/>
        <v>0</v>
      </c>
      <c r="H118" s="216">
        <f>(E118+G118)*4</f>
        <v>3916.27772568</v>
      </c>
      <c r="I118" s="109">
        <f>E118/3</f>
        <v>326.35647713999998</v>
      </c>
      <c r="J118" s="109">
        <f t="shared" si="44"/>
        <v>4242.6342028199997</v>
      </c>
      <c r="K118" s="49"/>
      <c r="L118" s="50">
        <f t="shared" si="48"/>
        <v>4242.6342028199997</v>
      </c>
      <c r="M118" s="51">
        <f t="shared" si="49"/>
        <v>3818.3707825379997</v>
      </c>
      <c r="N118" s="49">
        <f t="shared" si="46"/>
        <v>0</v>
      </c>
      <c r="O118" s="52">
        <f t="shared" si="47"/>
        <v>3818.3707825379997</v>
      </c>
      <c r="P118" s="73">
        <f t="shared" si="50"/>
        <v>3394.1073622559998</v>
      </c>
      <c r="Q118" s="49">
        <f t="shared" si="32"/>
        <v>0</v>
      </c>
      <c r="R118" s="53">
        <f t="shared" si="33"/>
        <v>3394.1073622559998</v>
      </c>
      <c r="S118" s="51">
        <f t="shared" si="34"/>
        <v>2969.8439419739998</v>
      </c>
      <c r="T118" s="49">
        <f t="shared" si="35"/>
        <v>0</v>
      </c>
      <c r="U118" s="52">
        <f t="shared" si="36"/>
        <v>2969.8439419739998</v>
      </c>
      <c r="V118" s="51">
        <f t="shared" si="37"/>
        <v>2545.5805216919998</v>
      </c>
      <c r="W118" s="49">
        <f t="shared" si="38"/>
        <v>0</v>
      </c>
      <c r="X118" s="52">
        <f t="shared" si="39"/>
        <v>2545.5805216919998</v>
      </c>
      <c r="Y118" s="51">
        <f t="shared" si="40"/>
        <v>1909.1853912689999</v>
      </c>
      <c r="Z118" s="49">
        <f t="shared" si="41"/>
        <v>0</v>
      </c>
      <c r="AA118" s="52">
        <f t="shared" si="42"/>
        <v>1909.1853912689999</v>
      </c>
    </row>
    <row r="119" spans="1:27" ht="14.25" customHeight="1" thickBot="1">
      <c r="A119" s="130">
        <v>5</v>
      </c>
      <c r="B119" s="188">
        <v>43435</v>
      </c>
      <c r="C119" s="57">
        <f>'LOAS-SEM JRS E SEM CORREÇÃO'!C118</f>
        <v>954</v>
      </c>
      <c r="D119" s="96">
        <f>'base(indices)'!G123</f>
        <v>1.024332</v>
      </c>
      <c r="E119" s="58">
        <f t="shared" si="30"/>
        <v>977.21272799999997</v>
      </c>
      <c r="F119" s="59">
        <v>0</v>
      </c>
      <c r="G119" s="60">
        <f t="shared" si="31"/>
        <v>0</v>
      </c>
      <c r="H119" s="216">
        <f t="shared" si="43"/>
        <v>3908.8509119999999</v>
      </c>
      <c r="I119" s="133">
        <f t="shared" si="45"/>
        <v>325.73757599999999</v>
      </c>
      <c r="J119" s="133">
        <f t="shared" si="44"/>
        <v>4234.5884879999994</v>
      </c>
      <c r="K119" s="63"/>
      <c r="L119" s="75">
        <f t="shared" si="48"/>
        <v>4234.5884879999994</v>
      </c>
      <c r="M119" s="65">
        <f t="shared" si="49"/>
        <v>3811.1296391999995</v>
      </c>
      <c r="N119" s="63">
        <f t="shared" si="46"/>
        <v>0</v>
      </c>
      <c r="O119" s="66">
        <f t="shared" si="47"/>
        <v>3811.1296391999995</v>
      </c>
      <c r="P119" s="63">
        <f t="shared" si="50"/>
        <v>3387.6707903999995</v>
      </c>
      <c r="Q119" s="63">
        <f t="shared" si="32"/>
        <v>0</v>
      </c>
      <c r="R119" s="67">
        <f t="shared" si="33"/>
        <v>3387.6707903999995</v>
      </c>
      <c r="S119" s="65">
        <f t="shared" si="34"/>
        <v>2964.2119415999996</v>
      </c>
      <c r="T119" s="63">
        <f t="shared" si="35"/>
        <v>0</v>
      </c>
      <c r="U119" s="66">
        <f t="shared" si="36"/>
        <v>2964.2119415999996</v>
      </c>
      <c r="V119" s="65">
        <f t="shared" si="37"/>
        <v>2540.7530927999996</v>
      </c>
      <c r="W119" s="63">
        <f t="shared" si="38"/>
        <v>0</v>
      </c>
      <c r="X119" s="66">
        <f t="shared" si="39"/>
        <v>2540.7530927999996</v>
      </c>
      <c r="Y119" s="65">
        <f t="shared" si="40"/>
        <v>1905.5648195999997</v>
      </c>
      <c r="Z119" s="63">
        <f t="shared" si="41"/>
        <v>0</v>
      </c>
      <c r="AA119" s="66">
        <f t="shared" si="42"/>
        <v>1905.5648195999997</v>
      </c>
    </row>
    <row r="120" spans="1:27" ht="12.75" customHeight="1" thickBot="1">
      <c r="A120" s="119"/>
      <c r="B120" s="153" t="s">
        <v>58</v>
      </c>
      <c r="C120" s="39"/>
      <c r="D120" s="39"/>
      <c r="E120" s="40"/>
      <c r="F120" s="292">
        <f>'BENEFÍCIOS-SEM JRS E SEM CORREÇ'!F119:G119</f>
        <v>43739</v>
      </c>
      <c r="G120" s="292"/>
      <c r="H120" s="301"/>
      <c r="I120" s="302"/>
      <c r="K120" s="41"/>
      <c r="L120" s="41"/>
      <c r="M120" s="42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Y120" s="38"/>
      <c r="Z120" s="38"/>
    </row>
    <row r="121" spans="1:27" ht="12" customHeight="1">
      <c r="A121" s="121">
        <v>5</v>
      </c>
      <c r="B121" s="187">
        <v>43466</v>
      </c>
      <c r="C121" s="202">
        <f>'LOAS-SEM JRS E SEM CORREÇÃO'!C120</f>
        <v>998</v>
      </c>
      <c r="D121" s="157">
        <f>'base(indices)'!G124</f>
        <v>1.02597356</v>
      </c>
      <c r="E121" s="156">
        <f t="shared" ref="E121:E127" si="72">C121*D121</f>
        <v>1023.92161288</v>
      </c>
      <c r="F121" s="88">
        <v>0</v>
      </c>
      <c r="G121" s="87">
        <f t="shared" ref="G121:G127" si="73">E121*F121</f>
        <v>0</v>
      </c>
      <c r="H121" s="217">
        <f>(E121+F121)*4</f>
        <v>4095.68645152</v>
      </c>
      <c r="I121" s="110">
        <f>E121/3</f>
        <v>341.30720429333331</v>
      </c>
      <c r="J121" s="110">
        <f t="shared" si="44"/>
        <v>4436.9936558133331</v>
      </c>
      <c r="K121" s="110"/>
      <c r="L121" s="150">
        <f t="shared" ref="L121:L124" si="74">J121+K121</f>
        <v>4436.9936558133331</v>
      </c>
      <c r="M121" s="110">
        <f>$J121*M$10</f>
        <v>3993.2942902320001</v>
      </c>
      <c r="N121" s="203">
        <f>$K121*M$10</f>
        <v>0</v>
      </c>
      <c r="O121" s="55">
        <f>M121+N121</f>
        <v>3993.2942902320001</v>
      </c>
      <c r="P121" s="54">
        <f>$J121*P$10</f>
        <v>3549.5949246506666</v>
      </c>
      <c r="Q121" s="203">
        <f>$K121*P$10</f>
        <v>0</v>
      </c>
      <c r="R121" s="205">
        <f>P121+Q121</f>
        <v>3549.5949246506666</v>
      </c>
      <c r="S121" s="54">
        <f>$J121*S$10</f>
        <v>3105.8955590693331</v>
      </c>
      <c r="T121" s="203">
        <f>$K121*S$10</f>
        <v>0</v>
      </c>
      <c r="U121" s="205">
        <f>S121+T121</f>
        <v>3105.8955590693331</v>
      </c>
      <c r="V121" s="54">
        <f>$J121*V$10</f>
        <v>2662.1961934879996</v>
      </c>
      <c r="W121" s="203">
        <f>$K121*V$10</f>
        <v>0</v>
      </c>
      <c r="X121" s="55">
        <f>V121+W121</f>
        <v>2662.1961934879996</v>
      </c>
      <c r="Y121" s="54">
        <f>$J121*Y$10</f>
        <v>2218.4968279066666</v>
      </c>
      <c r="Z121" s="203">
        <f>$K121*Y$10</f>
        <v>0</v>
      </c>
      <c r="AA121" s="55">
        <f>Y121+Z121</f>
        <v>2218.4968279066666</v>
      </c>
    </row>
    <row r="122" spans="1:27" s="30" customFormat="1" ht="12" customHeight="1">
      <c r="A122" s="122">
        <v>5</v>
      </c>
      <c r="B122" s="56">
        <v>43497</v>
      </c>
      <c r="C122" s="57">
        <f>'LOAS-SEM JRS E SEM CORREÇÃO'!C121</f>
        <v>998</v>
      </c>
      <c r="D122" s="98">
        <f>'base(indices)'!G125</f>
        <v>1.02290484</v>
      </c>
      <c r="E122" s="70">
        <f t="shared" si="72"/>
        <v>1020.85903032</v>
      </c>
      <c r="F122" s="59">
        <v>0</v>
      </c>
      <c r="G122" s="60">
        <f t="shared" si="73"/>
        <v>0</v>
      </c>
      <c r="H122" s="218">
        <f>(E122+G122)*4</f>
        <v>4083.43612128</v>
      </c>
      <c r="I122" s="108">
        <f t="shared" ref="I122:I124" si="75">E122/3</f>
        <v>340.28634344</v>
      </c>
      <c r="J122" s="108">
        <f t="shared" si="44"/>
        <v>4423.7224647200001</v>
      </c>
      <c r="K122" s="108"/>
      <c r="L122" s="151">
        <f t="shared" si="74"/>
        <v>4423.7224647200001</v>
      </c>
      <c r="M122" s="108">
        <f t="shared" ref="M122:M132" si="76">$J122*M$10</f>
        <v>3981.3502182480001</v>
      </c>
      <c r="N122" s="63">
        <f t="shared" ref="N122:N124" si="77">$K122*M$10</f>
        <v>0</v>
      </c>
      <c r="O122" s="66">
        <f t="shared" ref="O122:O124" si="78">M122+N122</f>
        <v>3981.3502182480001</v>
      </c>
      <c r="P122" s="65">
        <f t="shared" ref="P122:P132" si="79">$J122*P$10</f>
        <v>3538.9779717760002</v>
      </c>
      <c r="Q122" s="63">
        <f t="shared" ref="Q122:Q124" si="80">$K122*P$10</f>
        <v>0</v>
      </c>
      <c r="R122" s="67">
        <f t="shared" ref="R122:R124" si="81">P122+Q122</f>
        <v>3538.9779717760002</v>
      </c>
      <c r="S122" s="65">
        <f t="shared" ref="S122:S132" si="82">$J122*S$10</f>
        <v>3096.6057253039999</v>
      </c>
      <c r="T122" s="63">
        <f t="shared" ref="T122:T124" si="83">$K122*S$10</f>
        <v>0</v>
      </c>
      <c r="U122" s="67">
        <f t="shared" ref="U122:U124" si="84">S122+T122</f>
        <v>3096.6057253039999</v>
      </c>
      <c r="V122" s="65">
        <f t="shared" ref="V122:V132" si="85">$J122*V$10</f>
        <v>2654.2334788319999</v>
      </c>
      <c r="W122" s="63">
        <f t="shared" ref="W122:W124" si="86">$K122*V$10</f>
        <v>0</v>
      </c>
      <c r="X122" s="66">
        <f t="shared" ref="X122:X124" si="87">V122+W122</f>
        <v>2654.2334788319999</v>
      </c>
      <c r="Y122" s="65">
        <f t="shared" ref="Y122:Y132" si="88">$J122*Y$10</f>
        <v>2211.86123236</v>
      </c>
      <c r="Z122" s="63">
        <f t="shared" ref="Z122:Z124" si="89">$K122*Y$10</f>
        <v>0</v>
      </c>
      <c r="AA122" s="66">
        <f t="shared" ref="AA122:AA124" si="90">Y122+Z122</f>
        <v>2211.86123236</v>
      </c>
    </row>
    <row r="123" spans="1:27" ht="12" customHeight="1">
      <c r="A123" s="121">
        <v>5</v>
      </c>
      <c r="B123" s="46">
        <v>43525</v>
      </c>
      <c r="C123" s="57">
        <f>'LOAS-SEM JRS E SEM CORREÇÃO'!C122</f>
        <v>998</v>
      </c>
      <c r="D123" s="98">
        <f>'base(indices)'!G126</f>
        <v>1.0194387499999999</v>
      </c>
      <c r="E123" s="70">
        <f t="shared" si="72"/>
        <v>1017.3998724999999</v>
      </c>
      <c r="F123" s="59">
        <v>0</v>
      </c>
      <c r="G123" s="70">
        <f t="shared" si="73"/>
        <v>0</v>
      </c>
      <c r="H123" s="218">
        <f t="shared" ref="H123:H127" si="91">(E123+G123)*4</f>
        <v>4069.5994899999996</v>
      </c>
      <c r="I123" s="109">
        <f t="shared" si="75"/>
        <v>339.13329083333332</v>
      </c>
      <c r="J123" s="109">
        <f t="shared" si="44"/>
        <v>4408.732780833333</v>
      </c>
      <c r="K123" s="109"/>
      <c r="L123" s="152">
        <f t="shared" si="74"/>
        <v>4408.732780833333</v>
      </c>
      <c r="M123" s="109">
        <f t="shared" si="76"/>
        <v>3967.8595027499996</v>
      </c>
      <c r="N123" s="49">
        <f t="shared" si="77"/>
        <v>0</v>
      </c>
      <c r="O123" s="52">
        <f t="shared" si="78"/>
        <v>3967.8595027499996</v>
      </c>
      <c r="P123" s="51">
        <f t="shared" si="79"/>
        <v>3526.9862246666667</v>
      </c>
      <c r="Q123" s="49">
        <f t="shared" si="80"/>
        <v>0</v>
      </c>
      <c r="R123" s="53">
        <f t="shared" si="81"/>
        <v>3526.9862246666667</v>
      </c>
      <c r="S123" s="51">
        <f t="shared" si="82"/>
        <v>3086.1129465833328</v>
      </c>
      <c r="T123" s="49">
        <f t="shared" si="83"/>
        <v>0</v>
      </c>
      <c r="U123" s="53">
        <f t="shared" si="84"/>
        <v>3086.1129465833328</v>
      </c>
      <c r="V123" s="51">
        <f t="shared" si="85"/>
        <v>2645.2396684999999</v>
      </c>
      <c r="W123" s="49">
        <f t="shared" si="86"/>
        <v>0</v>
      </c>
      <c r="X123" s="52">
        <f t="shared" si="87"/>
        <v>2645.2396684999999</v>
      </c>
      <c r="Y123" s="51">
        <f t="shared" si="88"/>
        <v>2204.3663904166665</v>
      </c>
      <c r="Z123" s="49">
        <f t="shared" si="89"/>
        <v>0</v>
      </c>
      <c r="AA123" s="52">
        <f t="shared" si="90"/>
        <v>2204.3663904166665</v>
      </c>
    </row>
    <row r="124" spans="1:27" s="30" customFormat="1" ht="12" customHeight="1">
      <c r="A124" s="122">
        <v>5</v>
      </c>
      <c r="B124" s="56">
        <v>43556</v>
      </c>
      <c r="C124" s="57">
        <f>'LOAS-SEM JRS E SEM CORREÇÃO'!C123</f>
        <v>998</v>
      </c>
      <c r="D124" s="98">
        <f>'base(indices)'!G127</f>
        <v>1.01396335</v>
      </c>
      <c r="E124" s="70">
        <f t="shared" si="72"/>
        <v>1011.9354233</v>
      </c>
      <c r="F124" s="59">
        <v>0</v>
      </c>
      <c r="G124" s="60">
        <f t="shared" si="73"/>
        <v>0</v>
      </c>
      <c r="H124" s="218">
        <f t="shared" si="91"/>
        <v>4047.7416932000001</v>
      </c>
      <c r="I124" s="108">
        <f t="shared" si="75"/>
        <v>337.31180776666667</v>
      </c>
      <c r="J124" s="108">
        <f t="shared" si="44"/>
        <v>4385.0535009666664</v>
      </c>
      <c r="K124" s="108"/>
      <c r="L124" s="151">
        <f t="shared" si="74"/>
        <v>4385.0535009666664</v>
      </c>
      <c r="M124" s="108">
        <f t="shared" si="76"/>
        <v>3946.54815087</v>
      </c>
      <c r="N124" s="63">
        <f t="shared" si="77"/>
        <v>0</v>
      </c>
      <c r="O124" s="66">
        <f t="shared" si="78"/>
        <v>3946.54815087</v>
      </c>
      <c r="P124" s="65">
        <f t="shared" si="79"/>
        <v>3508.0428007733335</v>
      </c>
      <c r="Q124" s="63">
        <f t="shared" si="80"/>
        <v>0</v>
      </c>
      <c r="R124" s="67">
        <f t="shared" si="81"/>
        <v>3508.0428007733335</v>
      </c>
      <c r="S124" s="65">
        <f t="shared" si="82"/>
        <v>3069.5374506766661</v>
      </c>
      <c r="T124" s="63">
        <f t="shared" si="83"/>
        <v>0</v>
      </c>
      <c r="U124" s="67">
        <f t="shared" si="84"/>
        <v>3069.5374506766661</v>
      </c>
      <c r="V124" s="65">
        <f t="shared" si="85"/>
        <v>2631.0321005799997</v>
      </c>
      <c r="W124" s="63">
        <f t="shared" si="86"/>
        <v>0</v>
      </c>
      <c r="X124" s="66">
        <f t="shared" si="87"/>
        <v>2631.0321005799997</v>
      </c>
      <c r="Y124" s="65">
        <f t="shared" si="88"/>
        <v>2192.5267504833332</v>
      </c>
      <c r="Z124" s="63">
        <f t="shared" si="89"/>
        <v>0</v>
      </c>
      <c r="AA124" s="66">
        <f t="shared" si="90"/>
        <v>2192.5267504833332</v>
      </c>
    </row>
    <row r="125" spans="1:27" ht="12" customHeight="1">
      <c r="A125" s="122">
        <v>5</v>
      </c>
      <c r="B125" s="46">
        <v>43586</v>
      </c>
      <c r="C125" s="57">
        <f>'LOAS-SEM JRS E SEM CORREÇÃO'!C124</f>
        <v>998</v>
      </c>
      <c r="D125" s="98">
        <f>'base(indices)'!G128</f>
        <v>1.006715</v>
      </c>
      <c r="E125" s="70">
        <f t="shared" si="72"/>
        <v>1004.7015700000001</v>
      </c>
      <c r="F125" s="59">
        <v>0</v>
      </c>
      <c r="G125" s="70">
        <f t="shared" si="73"/>
        <v>0</v>
      </c>
      <c r="H125" s="218">
        <f t="shared" si="91"/>
        <v>4018.8062800000002</v>
      </c>
      <c r="I125" s="109">
        <f t="shared" ref="I125:I132" si="92">E125/3</f>
        <v>334.90052333333335</v>
      </c>
      <c r="J125" s="109">
        <f t="shared" ref="J125:J132" si="93">H125+I125</f>
        <v>4353.7068033333335</v>
      </c>
      <c r="K125" s="109"/>
      <c r="L125" s="152">
        <f t="shared" ref="L125:L132" si="94">J125+K125</f>
        <v>4353.7068033333335</v>
      </c>
      <c r="M125" s="109">
        <f t="shared" si="76"/>
        <v>3918.336123</v>
      </c>
      <c r="N125" s="49">
        <f t="shared" ref="N125:N132" si="95">$K125*M$10</f>
        <v>0</v>
      </c>
      <c r="O125" s="52">
        <f t="shared" ref="O125:O132" si="96">M125+N125</f>
        <v>3918.336123</v>
      </c>
      <c r="P125" s="51">
        <f t="shared" si="79"/>
        <v>3482.9654426666671</v>
      </c>
      <c r="Q125" s="49">
        <f t="shared" ref="Q125:Q132" si="97">$K125*P$10</f>
        <v>0</v>
      </c>
      <c r="R125" s="53">
        <f t="shared" ref="R125:R132" si="98">P125+Q125</f>
        <v>3482.9654426666671</v>
      </c>
      <c r="S125" s="51">
        <f t="shared" si="82"/>
        <v>3047.5947623333332</v>
      </c>
      <c r="T125" s="49">
        <f t="shared" ref="T125:T132" si="99">$K125*S$10</f>
        <v>0</v>
      </c>
      <c r="U125" s="53">
        <f t="shared" ref="U125:U132" si="100">S125+T125</f>
        <v>3047.5947623333332</v>
      </c>
      <c r="V125" s="51">
        <f t="shared" si="85"/>
        <v>2612.2240820000002</v>
      </c>
      <c r="W125" s="49">
        <f t="shared" ref="W125:W132" si="101">$K125*V$10</f>
        <v>0</v>
      </c>
      <c r="X125" s="52">
        <f t="shared" ref="X125:X132" si="102">V125+W125</f>
        <v>2612.2240820000002</v>
      </c>
      <c r="Y125" s="51">
        <f t="shared" si="88"/>
        <v>2176.8534016666667</v>
      </c>
      <c r="Z125" s="49">
        <f t="shared" ref="Z125:Z132" si="103">$K125*Y$10</f>
        <v>0</v>
      </c>
      <c r="AA125" s="52">
        <f t="shared" ref="AA125:AA132" si="104">Y125+Z125</f>
        <v>2176.8534016666667</v>
      </c>
    </row>
    <row r="126" spans="1:27" s="30" customFormat="1" ht="12" customHeight="1">
      <c r="A126" s="121">
        <v>5</v>
      </c>
      <c r="B126" s="56">
        <v>43617</v>
      </c>
      <c r="C126" s="57">
        <f>'LOAS-SEM JRS E SEM CORREÇÃO'!C125</f>
        <v>998</v>
      </c>
      <c r="D126" s="98">
        <f>'base(indices)'!G129</f>
        <v>1.0032037899999999</v>
      </c>
      <c r="E126" s="70">
        <f t="shared" si="72"/>
        <v>1001.1973824199999</v>
      </c>
      <c r="F126" s="59">
        <v>0</v>
      </c>
      <c r="G126" s="60">
        <f t="shared" si="73"/>
        <v>0</v>
      </c>
      <c r="H126" s="218">
        <f t="shared" si="91"/>
        <v>4004.7895296799998</v>
      </c>
      <c r="I126" s="108">
        <f t="shared" si="92"/>
        <v>333.73246080666667</v>
      </c>
      <c r="J126" s="108">
        <f t="shared" si="93"/>
        <v>4338.5219904866663</v>
      </c>
      <c r="K126" s="108"/>
      <c r="L126" s="151">
        <f t="shared" si="94"/>
        <v>4338.5219904866663</v>
      </c>
      <c r="M126" s="108">
        <f t="shared" si="76"/>
        <v>3904.6697914379997</v>
      </c>
      <c r="N126" s="63">
        <f t="shared" si="95"/>
        <v>0</v>
      </c>
      <c r="O126" s="66">
        <f t="shared" si="96"/>
        <v>3904.6697914379997</v>
      </c>
      <c r="P126" s="65">
        <f t="shared" si="79"/>
        <v>3470.8175923893332</v>
      </c>
      <c r="Q126" s="63">
        <f t="shared" si="97"/>
        <v>0</v>
      </c>
      <c r="R126" s="67">
        <f t="shared" si="98"/>
        <v>3470.8175923893332</v>
      </c>
      <c r="S126" s="65">
        <f t="shared" si="82"/>
        <v>3036.9653933406662</v>
      </c>
      <c r="T126" s="63">
        <f t="shared" si="99"/>
        <v>0</v>
      </c>
      <c r="U126" s="67">
        <f t="shared" si="100"/>
        <v>3036.9653933406662</v>
      </c>
      <c r="V126" s="65">
        <f t="shared" si="85"/>
        <v>2603.1131942919997</v>
      </c>
      <c r="W126" s="63">
        <f t="shared" si="101"/>
        <v>0</v>
      </c>
      <c r="X126" s="66">
        <f t="shared" si="102"/>
        <v>2603.1131942919997</v>
      </c>
      <c r="Y126" s="65">
        <f t="shared" si="88"/>
        <v>2169.2609952433331</v>
      </c>
      <c r="Z126" s="63">
        <f t="shared" si="103"/>
        <v>0</v>
      </c>
      <c r="AA126" s="66">
        <f t="shared" si="104"/>
        <v>2169.2609952433331</v>
      </c>
    </row>
    <row r="127" spans="1:27" ht="12" customHeight="1">
      <c r="A127" s="122">
        <v>5</v>
      </c>
      <c r="B127" s="46">
        <v>43647</v>
      </c>
      <c r="C127" s="57">
        <f>'LOAS-SEM JRS E SEM CORREÇÃO'!C126</f>
        <v>998</v>
      </c>
      <c r="D127" s="98">
        <f>'base(indices)'!G130</f>
        <v>1.00260222</v>
      </c>
      <c r="E127" s="70">
        <f t="shared" si="72"/>
        <v>1000.59701556</v>
      </c>
      <c r="F127" s="59">
        <v>0</v>
      </c>
      <c r="G127" s="70">
        <f t="shared" si="73"/>
        <v>0</v>
      </c>
      <c r="H127" s="218">
        <f t="shared" si="91"/>
        <v>4002.3880622400002</v>
      </c>
      <c r="I127" s="109">
        <f t="shared" si="92"/>
        <v>333.53233852</v>
      </c>
      <c r="J127" s="109">
        <f t="shared" si="93"/>
        <v>4335.9204007600001</v>
      </c>
      <c r="K127" s="109"/>
      <c r="L127" s="152">
        <f t="shared" si="94"/>
        <v>4335.9204007600001</v>
      </c>
      <c r="M127" s="109">
        <f t="shared" si="76"/>
        <v>3902.328360684</v>
      </c>
      <c r="N127" s="49">
        <f t="shared" si="95"/>
        <v>0</v>
      </c>
      <c r="O127" s="52">
        <f t="shared" si="96"/>
        <v>3902.328360684</v>
      </c>
      <c r="P127" s="51">
        <f t="shared" si="79"/>
        <v>3468.7363206080004</v>
      </c>
      <c r="Q127" s="49">
        <f t="shared" si="97"/>
        <v>0</v>
      </c>
      <c r="R127" s="53">
        <f t="shared" si="98"/>
        <v>3468.7363206080004</v>
      </c>
      <c r="S127" s="51">
        <f t="shared" si="82"/>
        <v>3035.1442805319998</v>
      </c>
      <c r="T127" s="49">
        <f t="shared" si="99"/>
        <v>0</v>
      </c>
      <c r="U127" s="53">
        <f t="shared" si="100"/>
        <v>3035.1442805319998</v>
      </c>
      <c r="V127" s="51">
        <f t="shared" si="85"/>
        <v>2601.5522404560002</v>
      </c>
      <c r="W127" s="49">
        <f t="shared" si="101"/>
        <v>0</v>
      </c>
      <c r="X127" s="52">
        <f t="shared" si="102"/>
        <v>2601.5522404560002</v>
      </c>
      <c r="Y127" s="51">
        <f t="shared" si="88"/>
        <v>2167.9602003800001</v>
      </c>
      <c r="Z127" s="49">
        <f t="shared" si="103"/>
        <v>0</v>
      </c>
      <c r="AA127" s="52">
        <f t="shared" si="104"/>
        <v>2167.9602003800001</v>
      </c>
    </row>
    <row r="128" spans="1:27" s="30" customFormat="1" ht="12" customHeight="1">
      <c r="A128" s="122">
        <v>5</v>
      </c>
      <c r="B128" s="56">
        <v>43678</v>
      </c>
      <c r="C128" s="57">
        <f>'LOAS-SEM JRS E SEM CORREÇÃO'!C127</f>
        <v>998</v>
      </c>
      <c r="D128" s="98">
        <f>'base(indices)'!G131</f>
        <v>1.0017006900000001</v>
      </c>
      <c r="E128" s="70">
        <f t="shared" ref="E128:E129" si="105">C128*D128</f>
        <v>999.69728862000011</v>
      </c>
      <c r="F128" s="59">
        <v>0</v>
      </c>
      <c r="G128" s="70">
        <f t="shared" ref="G128:G129" si="106">E128*F128</f>
        <v>0</v>
      </c>
      <c r="H128" s="219">
        <f t="shared" ref="H128:H132" si="107">(E128+G128)*4</f>
        <v>3998.7891544800004</v>
      </c>
      <c r="I128" s="108">
        <f t="shared" si="92"/>
        <v>333.23242954000006</v>
      </c>
      <c r="J128" s="108">
        <f t="shared" si="93"/>
        <v>4332.0215840200008</v>
      </c>
      <c r="K128" s="108"/>
      <c r="L128" s="151">
        <f t="shared" si="94"/>
        <v>4332.0215840200008</v>
      </c>
      <c r="M128" s="108">
        <f t="shared" si="76"/>
        <v>3898.8194256180009</v>
      </c>
      <c r="N128" s="63">
        <f t="shared" si="95"/>
        <v>0</v>
      </c>
      <c r="O128" s="66">
        <f t="shared" si="96"/>
        <v>3898.8194256180009</v>
      </c>
      <c r="P128" s="65">
        <f t="shared" si="79"/>
        <v>3465.617267216001</v>
      </c>
      <c r="Q128" s="63">
        <f t="shared" si="97"/>
        <v>0</v>
      </c>
      <c r="R128" s="67">
        <f t="shared" si="98"/>
        <v>3465.617267216001</v>
      </c>
      <c r="S128" s="65">
        <f t="shared" si="82"/>
        <v>3032.4151088140002</v>
      </c>
      <c r="T128" s="63">
        <f t="shared" si="99"/>
        <v>0</v>
      </c>
      <c r="U128" s="67">
        <f t="shared" si="100"/>
        <v>3032.4151088140002</v>
      </c>
      <c r="V128" s="65">
        <f t="shared" si="85"/>
        <v>2599.2129504120003</v>
      </c>
      <c r="W128" s="63">
        <f t="shared" si="101"/>
        <v>0</v>
      </c>
      <c r="X128" s="66">
        <f t="shared" si="102"/>
        <v>2599.2129504120003</v>
      </c>
      <c r="Y128" s="65">
        <f t="shared" si="88"/>
        <v>2166.0107920100004</v>
      </c>
      <c r="Z128" s="63">
        <f t="shared" si="103"/>
        <v>0</v>
      </c>
      <c r="AA128" s="66">
        <f t="shared" si="104"/>
        <v>2166.0107920100004</v>
      </c>
    </row>
    <row r="129" spans="1:27" ht="12" customHeight="1">
      <c r="A129" s="121">
        <v>5</v>
      </c>
      <c r="B129" s="46">
        <v>43709</v>
      </c>
      <c r="C129" s="57">
        <f>'LOAS-SEM JRS E SEM CORREÇÃO'!C128</f>
        <v>998</v>
      </c>
      <c r="D129" s="98">
        <f>'base(indices)'!G132</f>
        <v>1.0008999700000001</v>
      </c>
      <c r="E129" s="70">
        <f t="shared" si="105"/>
        <v>998.8981700600001</v>
      </c>
      <c r="F129" s="59">
        <v>0</v>
      </c>
      <c r="G129" s="70">
        <f t="shared" si="106"/>
        <v>0</v>
      </c>
      <c r="H129" s="218">
        <f t="shared" si="107"/>
        <v>3995.5926802400004</v>
      </c>
      <c r="I129" s="109">
        <f t="shared" si="92"/>
        <v>332.96605668666672</v>
      </c>
      <c r="J129" s="109">
        <f t="shared" si="93"/>
        <v>4328.5587369266668</v>
      </c>
      <c r="K129" s="109"/>
      <c r="L129" s="152">
        <f t="shared" si="94"/>
        <v>4328.5587369266668</v>
      </c>
      <c r="M129" s="109">
        <f t="shared" si="76"/>
        <v>3895.7028632340002</v>
      </c>
      <c r="N129" s="49">
        <f t="shared" si="95"/>
        <v>0</v>
      </c>
      <c r="O129" s="52">
        <f t="shared" si="96"/>
        <v>3895.7028632340002</v>
      </c>
      <c r="P129" s="51">
        <f t="shared" si="79"/>
        <v>3462.8469895413336</v>
      </c>
      <c r="Q129" s="49">
        <f t="shared" si="97"/>
        <v>0</v>
      </c>
      <c r="R129" s="53">
        <f t="shared" si="98"/>
        <v>3462.8469895413336</v>
      </c>
      <c r="S129" s="51">
        <f t="shared" si="82"/>
        <v>3029.9911158486666</v>
      </c>
      <c r="T129" s="49">
        <f t="shared" si="99"/>
        <v>0</v>
      </c>
      <c r="U129" s="53">
        <f t="shared" si="100"/>
        <v>3029.9911158486666</v>
      </c>
      <c r="V129" s="51">
        <f t="shared" si="85"/>
        <v>2597.135242156</v>
      </c>
      <c r="W129" s="49">
        <f t="shared" si="101"/>
        <v>0</v>
      </c>
      <c r="X129" s="52">
        <f t="shared" si="102"/>
        <v>2597.135242156</v>
      </c>
      <c r="Y129" s="51">
        <f t="shared" si="88"/>
        <v>2164.2793684633334</v>
      </c>
      <c r="Z129" s="49">
        <f t="shared" si="103"/>
        <v>0</v>
      </c>
      <c r="AA129" s="52">
        <f t="shared" si="104"/>
        <v>2164.2793684633334</v>
      </c>
    </row>
    <row r="130" spans="1:27" s="30" customFormat="1" ht="12" customHeight="1">
      <c r="A130" s="122">
        <v>5</v>
      </c>
      <c r="B130" s="56">
        <v>43739</v>
      </c>
      <c r="C130" s="57">
        <f>'LOAS-SEM JRS E SEM CORREÇÃO'!C129</f>
        <v>0</v>
      </c>
      <c r="D130" s="98">
        <f>'base(indices)'!G133</f>
        <v>0</v>
      </c>
      <c r="E130" s="70">
        <f t="shared" ref="E130:E132" si="108">C130*D130</f>
        <v>0</v>
      </c>
      <c r="F130" s="59">
        <v>0</v>
      </c>
      <c r="G130" s="70">
        <f t="shared" ref="G130:G132" si="109">E130*F130</f>
        <v>0</v>
      </c>
      <c r="H130" s="218">
        <f t="shared" si="107"/>
        <v>0</v>
      </c>
      <c r="I130" s="108">
        <f t="shared" si="92"/>
        <v>0</v>
      </c>
      <c r="J130" s="108">
        <f t="shared" si="93"/>
        <v>0</v>
      </c>
      <c r="K130" s="108"/>
      <c r="L130" s="151">
        <f t="shared" si="94"/>
        <v>0</v>
      </c>
      <c r="M130" s="108">
        <f t="shared" si="76"/>
        <v>0</v>
      </c>
      <c r="N130" s="63">
        <f t="shared" si="95"/>
        <v>0</v>
      </c>
      <c r="O130" s="66">
        <f t="shared" si="96"/>
        <v>0</v>
      </c>
      <c r="P130" s="65">
        <f t="shared" si="79"/>
        <v>0</v>
      </c>
      <c r="Q130" s="63">
        <f t="shared" si="97"/>
        <v>0</v>
      </c>
      <c r="R130" s="67">
        <f t="shared" si="98"/>
        <v>0</v>
      </c>
      <c r="S130" s="65">
        <f t="shared" si="82"/>
        <v>0</v>
      </c>
      <c r="T130" s="63">
        <f t="shared" si="99"/>
        <v>0</v>
      </c>
      <c r="U130" s="67">
        <f t="shared" si="100"/>
        <v>0</v>
      </c>
      <c r="V130" s="65">
        <f t="shared" si="85"/>
        <v>0</v>
      </c>
      <c r="W130" s="63">
        <f t="shared" si="101"/>
        <v>0</v>
      </c>
      <c r="X130" s="66">
        <f t="shared" si="102"/>
        <v>0</v>
      </c>
      <c r="Y130" s="65">
        <f t="shared" si="88"/>
        <v>0</v>
      </c>
      <c r="Z130" s="63">
        <f t="shared" si="103"/>
        <v>0</v>
      </c>
      <c r="AA130" s="66">
        <f t="shared" si="104"/>
        <v>0</v>
      </c>
    </row>
    <row r="131" spans="1:27" ht="12" customHeight="1">
      <c r="A131" s="122">
        <v>5</v>
      </c>
      <c r="B131" s="46">
        <v>43770</v>
      </c>
      <c r="C131" s="57">
        <f>'LOAS-SEM JRS E SEM CORREÇÃO'!C130</f>
        <v>0</v>
      </c>
      <c r="D131" s="98">
        <f>'base(indices)'!G134</f>
        <v>0</v>
      </c>
      <c r="E131" s="70">
        <f t="shared" si="108"/>
        <v>0</v>
      </c>
      <c r="F131" s="59">
        <v>0</v>
      </c>
      <c r="G131" s="70">
        <f t="shared" si="109"/>
        <v>0</v>
      </c>
      <c r="H131" s="218">
        <f t="shared" si="107"/>
        <v>0</v>
      </c>
      <c r="I131" s="109">
        <f t="shared" si="92"/>
        <v>0</v>
      </c>
      <c r="J131" s="109">
        <f t="shared" si="93"/>
        <v>0</v>
      </c>
      <c r="K131" s="109"/>
      <c r="L131" s="152">
        <f t="shared" si="94"/>
        <v>0</v>
      </c>
      <c r="M131" s="109">
        <f t="shared" si="76"/>
        <v>0</v>
      </c>
      <c r="N131" s="49">
        <f t="shared" si="95"/>
        <v>0</v>
      </c>
      <c r="O131" s="52">
        <f t="shared" si="96"/>
        <v>0</v>
      </c>
      <c r="P131" s="51">
        <f t="shared" si="79"/>
        <v>0</v>
      </c>
      <c r="Q131" s="49">
        <f t="shared" si="97"/>
        <v>0</v>
      </c>
      <c r="R131" s="53">
        <f t="shared" si="98"/>
        <v>0</v>
      </c>
      <c r="S131" s="51">
        <f t="shared" si="82"/>
        <v>0</v>
      </c>
      <c r="T131" s="49">
        <f t="shared" si="99"/>
        <v>0</v>
      </c>
      <c r="U131" s="53">
        <f t="shared" si="100"/>
        <v>0</v>
      </c>
      <c r="V131" s="51">
        <f t="shared" si="85"/>
        <v>0</v>
      </c>
      <c r="W131" s="49">
        <f t="shared" si="101"/>
        <v>0</v>
      </c>
      <c r="X131" s="52">
        <f t="shared" si="102"/>
        <v>0</v>
      </c>
      <c r="Y131" s="51">
        <f t="shared" si="88"/>
        <v>0</v>
      </c>
      <c r="Z131" s="49">
        <f t="shared" si="103"/>
        <v>0</v>
      </c>
      <c r="AA131" s="52">
        <f t="shared" si="104"/>
        <v>0</v>
      </c>
    </row>
    <row r="132" spans="1:27" ht="12" customHeight="1">
      <c r="A132" s="130">
        <v>5</v>
      </c>
      <c r="B132" s="56">
        <v>43800</v>
      </c>
      <c r="C132" s="57">
        <f>'LOAS-SEM JRS E SEM CORREÇÃO'!C131</f>
        <v>0</v>
      </c>
      <c r="D132" s="98">
        <f>'base(indices)'!G135</f>
        <v>0</v>
      </c>
      <c r="E132" s="70">
        <f t="shared" si="108"/>
        <v>0</v>
      </c>
      <c r="F132" s="59">
        <v>0</v>
      </c>
      <c r="G132" s="70">
        <f t="shared" si="109"/>
        <v>0</v>
      </c>
      <c r="H132" s="218">
        <f t="shared" si="107"/>
        <v>0</v>
      </c>
      <c r="I132" s="108">
        <f t="shared" si="92"/>
        <v>0</v>
      </c>
      <c r="J132" s="108">
        <f t="shared" si="93"/>
        <v>0</v>
      </c>
      <c r="K132" s="108"/>
      <c r="L132" s="151">
        <f t="shared" si="94"/>
        <v>0</v>
      </c>
      <c r="M132" s="108">
        <f t="shared" si="76"/>
        <v>0</v>
      </c>
      <c r="N132" s="63">
        <f t="shared" si="95"/>
        <v>0</v>
      </c>
      <c r="O132" s="66">
        <f t="shared" si="96"/>
        <v>0</v>
      </c>
      <c r="P132" s="65">
        <f t="shared" si="79"/>
        <v>0</v>
      </c>
      <c r="Q132" s="63">
        <f t="shared" si="97"/>
        <v>0</v>
      </c>
      <c r="R132" s="67">
        <f t="shared" si="98"/>
        <v>0</v>
      </c>
      <c r="S132" s="65">
        <f t="shared" si="82"/>
        <v>0</v>
      </c>
      <c r="T132" s="63">
        <f t="shared" si="99"/>
        <v>0</v>
      </c>
      <c r="U132" s="67">
        <f t="shared" si="100"/>
        <v>0</v>
      </c>
      <c r="V132" s="65">
        <f t="shared" si="85"/>
        <v>0</v>
      </c>
      <c r="W132" s="63">
        <f t="shared" si="101"/>
        <v>0</v>
      </c>
      <c r="X132" s="66">
        <f t="shared" si="102"/>
        <v>0</v>
      </c>
      <c r="Y132" s="65">
        <f t="shared" si="88"/>
        <v>0</v>
      </c>
      <c r="Z132" s="63">
        <f t="shared" si="103"/>
        <v>0</v>
      </c>
      <c r="AA132" s="66">
        <f t="shared" si="104"/>
        <v>0</v>
      </c>
    </row>
    <row r="133" spans="1:27" ht="13.5" customHeight="1" thickBot="1">
      <c r="A133" s="120"/>
      <c r="B133" s="76"/>
      <c r="C133" s="77"/>
      <c r="D133" s="78"/>
      <c r="E133" s="80"/>
      <c r="F133" s="79"/>
      <c r="G133" s="80"/>
      <c r="H133" s="81"/>
      <c r="I133" s="93"/>
      <c r="J133" s="149"/>
      <c r="K133" s="133"/>
      <c r="L133" s="133"/>
      <c r="M133" s="145"/>
      <c r="N133" s="82"/>
      <c r="O133" s="83"/>
      <c r="P133" s="83"/>
      <c r="Q133" s="83"/>
      <c r="R133" s="83"/>
      <c r="S133" s="83"/>
      <c r="T133" s="83"/>
      <c r="U133" s="84"/>
      <c r="V133" s="85"/>
      <c r="W133" s="83"/>
      <c r="X133" s="86"/>
      <c r="Y133" s="85"/>
      <c r="Z133" s="83"/>
      <c r="AA133" s="86"/>
    </row>
    <row r="134" spans="1:27" ht="14.25" customHeight="1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14.25" customHeight="1">
      <c r="B135" s="43" t="s">
        <v>45</v>
      </c>
      <c r="C135" s="43"/>
      <c r="F135" s="259">
        <f>F120</f>
        <v>43739</v>
      </c>
      <c r="G135" s="259"/>
      <c r="H135" s="238"/>
      <c r="I135" s="238"/>
      <c r="J135" s="32" t="str">
        <f>'[1]BENEFÍCIOS-SEM JRS E SEM CORREÇ'!K125</f>
        <v>LIMITE DE ALÇADA DO JEF:</v>
      </c>
      <c r="L135" s="32"/>
      <c r="M135" s="32"/>
      <c r="N135" s="299">
        <f>'BENEFÍCIOS-SEM JRS E SEM CORREÇ'!N134:O134</f>
        <v>59880</v>
      </c>
      <c r="O135" s="299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7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>
      <c r="B137" s="28" t="str">
        <f>'BENEFÍCIOS-CORRIGIDO-SEM JUROS'!B136</f>
        <v xml:space="preserve">ORTN/OTN/BTN até 02/91 + INPC até 12/92 + IRSM até 02/94 + URV até 06/94 + IPCR até 06/95 + INPC até 04/96 + </v>
      </c>
      <c r="C137"/>
      <c r="L137" s="33"/>
      <c r="M137" s="7"/>
      <c r="N137" s="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3.5">
      <c r="B138" s="29" t="str">
        <f>'BENEFÍCIOS-CORRIGIDO-SEM JUROS'!B137</f>
        <v>IGPDI até 09/2006 + INPC + TR + IPCA-E após 03/2015.</v>
      </c>
      <c r="D138" s="8"/>
      <c r="E138" s="8"/>
      <c r="F138" s="8"/>
      <c r="G138" s="8"/>
      <c r="H138" s="17"/>
      <c r="I138" s="8"/>
      <c r="J138" s="8"/>
      <c r="K138" s="8"/>
      <c r="L138" s="9"/>
      <c r="M138" s="9"/>
      <c r="N138" s="9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3.5">
      <c r="B139" s="8"/>
      <c r="C139" s="8"/>
      <c r="D139" s="8"/>
      <c r="E139" s="8"/>
      <c r="F139" s="8"/>
      <c r="G139" s="8"/>
      <c r="H139" s="17"/>
      <c r="I139" s="8"/>
      <c r="J139" s="8"/>
      <c r="K139" s="8"/>
      <c r="L139" s="9"/>
      <c r="M139" s="9"/>
      <c r="N139" s="9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</sheetData>
  <mergeCells count="17">
    <mergeCell ref="T8:U8"/>
    <mergeCell ref="V8:W8"/>
    <mergeCell ref="A10:A11"/>
    <mergeCell ref="B10:B11"/>
    <mergeCell ref="C10:C11"/>
    <mergeCell ref="D10:D11"/>
    <mergeCell ref="E10:E11"/>
    <mergeCell ref="N135:O135"/>
    <mergeCell ref="F135:G135"/>
    <mergeCell ref="H135:I135"/>
    <mergeCell ref="J10:K10"/>
    <mergeCell ref="F120:G120"/>
    <mergeCell ref="H120:I120"/>
    <mergeCell ref="G10:G11"/>
    <mergeCell ref="H10:H11"/>
    <mergeCell ref="I10:I11"/>
    <mergeCell ref="F10:F11"/>
  </mergeCells>
  <conditionalFormatting sqref="F120 H134:X134 F12:F14 E12:E87 G12:H13 G14:G87 H14:H119">
    <cfRule type="cellIs" dxfId="136" priority="347" stopIfTrue="1" operator="notEqual">
      <formula>""</formula>
    </cfRule>
  </conditionalFormatting>
  <conditionalFormatting sqref="F120">
    <cfRule type="cellIs" dxfId="135" priority="346" stopIfTrue="1" operator="notEqual">
      <formula>""</formula>
    </cfRule>
  </conditionalFormatting>
  <conditionalFormatting sqref="G88:G90">
    <cfRule type="cellIs" dxfId="134" priority="344" stopIfTrue="1" operator="notEqual">
      <formula>""</formula>
    </cfRule>
  </conditionalFormatting>
  <conditionalFormatting sqref="G88:G90">
    <cfRule type="cellIs" dxfId="133" priority="343" stopIfTrue="1" operator="notEqual">
      <formula>""</formula>
    </cfRule>
  </conditionalFormatting>
  <conditionalFormatting sqref="G91">
    <cfRule type="cellIs" dxfId="132" priority="340" stopIfTrue="1" operator="notEqual">
      <formula>""</formula>
    </cfRule>
  </conditionalFormatting>
  <conditionalFormatting sqref="G91">
    <cfRule type="cellIs" dxfId="131" priority="339" stopIfTrue="1" operator="notEqual">
      <formula>""</formula>
    </cfRule>
  </conditionalFormatting>
  <conditionalFormatting sqref="G92:G107">
    <cfRule type="cellIs" dxfId="130" priority="337" stopIfTrue="1" operator="notEqual">
      <formula>""</formula>
    </cfRule>
  </conditionalFormatting>
  <conditionalFormatting sqref="F135 E133:H133">
    <cfRule type="cellIs" dxfId="129" priority="318" stopIfTrue="1" operator="notEqual">
      <formula>""</formula>
    </cfRule>
  </conditionalFormatting>
  <conditionalFormatting sqref="G95:G107">
    <cfRule type="cellIs" dxfId="128" priority="334" stopIfTrue="1" operator="notEqual">
      <formula>""</formula>
    </cfRule>
  </conditionalFormatting>
  <conditionalFormatting sqref="G95:G107">
    <cfRule type="cellIs" dxfId="127" priority="333" stopIfTrue="1" operator="notEqual">
      <formula>""</formula>
    </cfRule>
  </conditionalFormatting>
  <conditionalFormatting sqref="G92:G107">
    <cfRule type="cellIs" dxfId="126" priority="331" stopIfTrue="1" operator="notEqual">
      <formula>""</formula>
    </cfRule>
  </conditionalFormatting>
  <conditionalFormatting sqref="F135">
    <cfRule type="cellIs" dxfId="125" priority="319" stopIfTrue="1" operator="notEqual">
      <formula>""</formula>
    </cfRule>
  </conditionalFormatting>
  <conditionalFormatting sqref="D133">
    <cfRule type="cellIs" dxfId="124" priority="317" stopIfTrue="1" operator="equal">
      <formula>"Total"</formula>
    </cfRule>
  </conditionalFormatting>
  <conditionalFormatting sqref="E91">
    <cfRule type="cellIs" dxfId="123" priority="310" stopIfTrue="1" operator="notEqual">
      <formula>""</formula>
    </cfRule>
  </conditionalFormatting>
  <conditionalFormatting sqref="E91">
    <cfRule type="cellIs" dxfId="122" priority="307" stopIfTrue="1" operator="notEqual">
      <formula>""</formula>
    </cfRule>
  </conditionalFormatting>
  <conditionalFormatting sqref="E91">
    <cfRule type="cellIs" dxfId="121" priority="306" stopIfTrue="1" operator="notEqual">
      <formula>""</formula>
    </cfRule>
  </conditionalFormatting>
  <conditionalFormatting sqref="E88:E90">
    <cfRule type="cellIs" dxfId="120" priority="305" stopIfTrue="1" operator="notEqual">
      <formula>""</formula>
    </cfRule>
  </conditionalFormatting>
  <conditionalFormatting sqref="E92:E107">
    <cfRule type="cellIs" dxfId="119" priority="302" stopIfTrue="1" operator="notEqual">
      <formula>""</formula>
    </cfRule>
  </conditionalFormatting>
  <conditionalFormatting sqref="E88:E90">
    <cfRule type="cellIs" dxfId="118" priority="300" stopIfTrue="1" operator="notEqual">
      <formula>""</formula>
    </cfRule>
  </conditionalFormatting>
  <conditionalFormatting sqref="E92:E107">
    <cfRule type="cellIs" dxfId="117" priority="299" stopIfTrue="1" operator="notEqual">
      <formula>""</formula>
    </cfRule>
  </conditionalFormatting>
  <conditionalFormatting sqref="E95:E107">
    <cfRule type="cellIs" dxfId="116" priority="298" stopIfTrue="1" operator="notEqual">
      <formula>""</formula>
    </cfRule>
  </conditionalFormatting>
  <conditionalFormatting sqref="E88:E90">
    <cfRule type="cellIs" dxfId="115" priority="296" stopIfTrue="1" operator="notEqual">
      <formula>""</formula>
    </cfRule>
  </conditionalFormatting>
  <conditionalFormatting sqref="E92:E107">
    <cfRule type="cellIs" dxfId="114" priority="294" stopIfTrue="1" operator="notEqual">
      <formula>""</formula>
    </cfRule>
  </conditionalFormatting>
  <conditionalFormatting sqref="E95:E107">
    <cfRule type="cellIs" dxfId="113" priority="292" stopIfTrue="1" operator="notEqual">
      <formula>""</formula>
    </cfRule>
  </conditionalFormatting>
  <conditionalFormatting sqref="E95:E107">
    <cfRule type="cellIs" dxfId="112" priority="291" stopIfTrue="1" operator="notEqual">
      <formula>""</formula>
    </cfRule>
  </conditionalFormatting>
  <conditionalFormatting sqref="E108:E109">
    <cfRule type="cellIs" dxfId="111" priority="286" stopIfTrue="1" operator="notEqual">
      <formula>""</formula>
    </cfRule>
  </conditionalFormatting>
  <conditionalFormatting sqref="F109">
    <cfRule type="cellIs" dxfId="110" priority="285" stopIfTrue="1" operator="notEqual">
      <formula>""</formula>
    </cfRule>
  </conditionalFormatting>
  <conditionalFormatting sqref="F15:F108">
    <cfRule type="cellIs" dxfId="109" priority="284" stopIfTrue="1" operator="notEqual">
      <formula>""</formula>
    </cfRule>
  </conditionalFormatting>
  <conditionalFormatting sqref="D10">
    <cfRule type="cellIs" dxfId="108" priority="283" stopIfTrue="1" operator="equal">
      <formula>"Total"</formula>
    </cfRule>
  </conditionalFormatting>
  <conditionalFormatting sqref="D10">
    <cfRule type="cellIs" dxfId="107" priority="282" stopIfTrue="1" operator="equal">
      <formula>"Total"</formula>
    </cfRule>
  </conditionalFormatting>
  <conditionalFormatting sqref="F109">
    <cfRule type="cellIs" dxfId="106" priority="265" stopIfTrue="1" operator="notEqual">
      <formula>""</formula>
    </cfRule>
  </conditionalFormatting>
  <conditionalFormatting sqref="E110:E111">
    <cfRule type="cellIs" dxfId="105" priority="246" stopIfTrue="1" operator="notEqual">
      <formula>""</formula>
    </cfRule>
  </conditionalFormatting>
  <conditionalFormatting sqref="E108:E109 G108:G109">
    <cfRule type="cellIs" dxfId="104" priority="263" stopIfTrue="1" operator="notEqual">
      <formula>""</formula>
    </cfRule>
  </conditionalFormatting>
  <conditionalFormatting sqref="E109 G109">
    <cfRule type="cellIs" dxfId="103" priority="262" stopIfTrue="1" operator="notEqual">
      <formula>""</formula>
    </cfRule>
  </conditionalFormatting>
  <conditionalFormatting sqref="F110:F111">
    <cfRule type="cellIs" dxfId="102" priority="243" stopIfTrue="1" operator="notEqual">
      <formula>""</formula>
    </cfRule>
  </conditionalFormatting>
  <conditionalFormatting sqref="F109">
    <cfRule type="cellIs" dxfId="101" priority="260" stopIfTrue="1" operator="notEqual">
      <formula>""</formula>
    </cfRule>
  </conditionalFormatting>
  <conditionalFormatting sqref="E111 G111">
    <cfRule type="cellIs" dxfId="100" priority="241" stopIfTrue="1" operator="notEqual">
      <formula>""</formula>
    </cfRule>
  </conditionalFormatting>
  <conditionalFormatting sqref="E108:E109 G108:G109">
    <cfRule type="cellIs" dxfId="99" priority="258" stopIfTrue="1" operator="notEqual">
      <formula>""</formula>
    </cfRule>
  </conditionalFormatting>
  <conditionalFormatting sqref="F111">
    <cfRule type="cellIs" dxfId="98" priority="239" stopIfTrue="1" operator="notEqual">
      <formula>""</formula>
    </cfRule>
  </conditionalFormatting>
  <conditionalFormatting sqref="E109 G109">
    <cfRule type="cellIs" dxfId="97" priority="256" stopIfTrue="1" operator="notEqual">
      <formula>""</formula>
    </cfRule>
  </conditionalFormatting>
  <conditionalFormatting sqref="E109">
    <cfRule type="cellIs" dxfId="96" priority="255" stopIfTrue="1" operator="notEqual">
      <formula>""</formula>
    </cfRule>
  </conditionalFormatting>
  <conditionalFormatting sqref="F109">
    <cfRule type="cellIs" dxfId="95" priority="254" stopIfTrue="1" operator="notEqual">
      <formula>""</formula>
    </cfRule>
  </conditionalFormatting>
  <conditionalFormatting sqref="F109">
    <cfRule type="cellIs" dxfId="94" priority="253" stopIfTrue="1" operator="notEqual">
      <formula>""</formula>
    </cfRule>
  </conditionalFormatting>
  <conditionalFormatting sqref="F110:F111">
    <cfRule type="cellIs" dxfId="93" priority="252" stopIfTrue="1" operator="notEqual">
      <formula>""</formula>
    </cfRule>
  </conditionalFormatting>
  <conditionalFormatting sqref="E110:E111 G110:G111">
    <cfRule type="cellIs" dxfId="92" priority="250" stopIfTrue="1" operator="notEqual">
      <formula>""</formula>
    </cfRule>
  </conditionalFormatting>
  <conditionalFormatting sqref="E111 G111">
    <cfRule type="cellIs" dxfId="91" priority="249" stopIfTrue="1" operator="notEqual">
      <formula>""</formula>
    </cfRule>
  </conditionalFormatting>
  <conditionalFormatting sqref="F111">
    <cfRule type="cellIs" dxfId="90" priority="247" stopIfTrue="1" operator="notEqual">
      <formula>""</formula>
    </cfRule>
  </conditionalFormatting>
  <conditionalFormatting sqref="E110:E111 G110:G111">
    <cfRule type="cellIs" dxfId="89" priority="244" stopIfTrue="1" operator="notEqual">
      <formula>""</formula>
    </cfRule>
  </conditionalFormatting>
  <conditionalFormatting sqref="F113">
    <cfRule type="cellIs" dxfId="88" priority="224" stopIfTrue="1" operator="notEqual">
      <formula>""</formula>
    </cfRule>
  </conditionalFormatting>
  <conditionalFormatting sqref="E111">
    <cfRule type="cellIs" dxfId="87" priority="240" stopIfTrue="1" operator="notEqual">
      <formula>""</formula>
    </cfRule>
  </conditionalFormatting>
  <conditionalFormatting sqref="F111">
    <cfRule type="cellIs" dxfId="86" priority="238" stopIfTrue="1" operator="notEqual">
      <formula>""</formula>
    </cfRule>
  </conditionalFormatting>
  <conditionalFormatting sqref="F112:F113">
    <cfRule type="cellIs" dxfId="85" priority="237" stopIfTrue="1" operator="notEqual">
      <formula>""</formula>
    </cfRule>
  </conditionalFormatting>
  <conditionalFormatting sqref="E112:E113 G112:G113">
    <cfRule type="cellIs" dxfId="84" priority="235" stopIfTrue="1" operator="notEqual">
      <formula>""</formula>
    </cfRule>
  </conditionalFormatting>
  <conditionalFormatting sqref="E113 G113">
    <cfRule type="cellIs" dxfId="83" priority="234" stopIfTrue="1" operator="notEqual">
      <formula>""</formula>
    </cfRule>
  </conditionalFormatting>
  <conditionalFormatting sqref="F113">
    <cfRule type="cellIs" dxfId="82" priority="232" stopIfTrue="1" operator="notEqual">
      <formula>""</formula>
    </cfRule>
  </conditionalFormatting>
  <conditionalFormatting sqref="E112:E113">
    <cfRule type="cellIs" dxfId="81" priority="231" stopIfTrue="1" operator="notEqual">
      <formula>""</formula>
    </cfRule>
  </conditionalFormatting>
  <conditionalFormatting sqref="E112:E113 G112:G113">
    <cfRule type="cellIs" dxfId="80" priority="229" stopIfTrue="1" operator="notEqual">
      <formula>""</formula>
    </cfRule>
  </conditionalFormatting>
  <conditionalFormatting sqref="F112:F113">
    <cfRule type="cellIs" dxfId="79" priority="228" stopIfTrue="1" operator="notEqual">
      <formula>""</formula>
    </cfRule>
  </conditionalFormatting>
  <conditionalFormatting sqref="F115">
    <cfRule type="cellIs" dxfId="78" priority="209" stopIfTrue="1" operator="notEqual">
      <formula>""</formula>
    </cfRule>
  </conditionalFormatting>
  <conditionalFormatting sqref="E113 G113">
    <cfRule type="cellIs" dxfId="77" priority="226" stopIfTrue="1" operator="notEqual">
      <formula>""</formula>
    </cfRule>
  </conditionalFormatting>
  <conditionalFormatting sqref="E113">
    <cfRule type="cellIs" dxfId="76" priority="225" stopIfTrue="1" operator="notEqual">
      <formula>""</formula>
    </cfRule>
  </conditionalFormatting>
  <conditionalFormatting sqref="F113">
    <cfRule type="cellIs" dxfId="75" priority="223" stopIfTrue="1" operator="notEqual">
      <formula>""</formula>
    </cfRule>
  </conditionalFormatting>
  <conditionalFormatting sqref="F114:F115">
    <cfRule type="cellIs" dxfId="74" priority="222" stopIfTrue="1" operator="notEqual">
      <formula>""</formula>
    </cfRule>
  </conditionalFormatting>
  <conditionalFormatting sqref="E114:E115 G114:G115">
    <cfRule type="cellIs" dxfId="73" priority="220" stopIfTrue="1" operator="notEqual">
      <formula>""</formula>
    </cfRule>
  </conditionalFormatting>
  <conditionalFormatting sqref="E115 G115">
    <cfRule type="cellIs" dxfId="72" priority="219" stopIfTrue="1" operator="notEqual">
      <formula>""</formula>
    </cfRule>
  </conditionalFormatting>
  <conditionalFormatting sqref="F115">
    <cfRule type="cellIs" dxfId="71" priority="217" stopIfTrue="1" operator="notEqual">
      <formula>""</formula>
    </cfRule>
  </conditionalFormatting>
  <conditionalFormatting sqref="E114:E115">
    <cfRule type="cellIs" dxfId="70" priority="216" stopIfTrue="1" operator="notEqual">
      <formula>""</formula>
    </cfRule>
  </conditionalFormatting>
  <conditionalFormatting sqref="E114:E115 G114:G115">
    <cfRule type="cellIs" dxfId="69" priority="214" stopIfTrue="1" operator="notEqual">
      <formula>""</formula>
    </cfRule>
  </conditionalFormatting>
  <conditionalFormatting sqref="F114:F115">
    <cfRule type="cellIs" dxfId="68" priority="213" stopIfTrue="1" operator="notEqual">
      <formula>""</formula>
    </cfRule>
  </conditionalFormatting>
  <conditionalFormatting sqref="F117">
    <cfRule type="cellIs" dxfId="67" priority="194" stopIfTrue="1" operator="notEqual">
      <formula>""</formula>
    </cfRule>
  </conditionalFormatting>
  <conditionalFormatting sqref="E115 G115">
    <cfRule type="cellIs" dxfId="66" priority="211" stopIfTrue="1" operator="notEqual">
      <formula>""</formula>
    </cfRule>
  </conditionalFormatting>
  <conditionalFormatting sqref="E115">
    <cfRule type="cellIs" dxfId="65" priority="210" stopIfTrue="1" operator="notEqual">
      <formula>""</formula>
    </cfRule>
  </conditionalFormatting>
  <conditionalFormatting sqref="F115">
    <cfRule type="cellIs" dxfId="64" priority="208" stopIfTrue="1" operator="notEqual">
      <formula>""</formula>
    </cfRule>
  </conditionalFormatting>
  <conditionalFormatting sqref="F116:F117">
    <cfRule type="cellIs" dxfId="63" priority="207" stopIfTrue="1" operator="notEqual">
      <formula>""</formula>
    </cfRule>
  </conditionalFormatting>
  <conditionalFormatting sqref="E116:E117 G116:G117">
    <cfRule type="cellIs" dxfId="62" priority="205" stopIfTrue="1" operator="notEqual">
      <formula>""</formula>
    </cfRule>
  </conditionalFormatting>
  <conditionalFormatting sqref="E117 G117">
    <cfRule type="cellIs" dxfId="61" priority="204" stopIfTrue="1" operator="notEqual">
      <formula>""</formula>
    </cfRule>
  </conditionalFormatting>
  <conditionalFormatting sqref="F117">
    <cfRule type="cellIs" dxfId="60" priority="202" stopIfTrue="1" operator="notEqual">
      <formula>""</formula>
    </cfRule>
  </conditionalFormatting>
  <conditionalFormatting sqref="E116:E117">
    <cfRule type="cellIs" dxfId="59" priority="201" stopIfTrue="1" operator="notEqual">
      <formula>""</formula>
    </cfRule>
  </conditionalFormatting>
  <conditionalFormatting sqref="E116:E117 G116:G117">
    <cfRule type="cellIs" dxfId="58" priority="199" stopIfTrue="1" operator="notEqual">
      <formula>""</formula>
    </cfRule>
  </conditionalFormatting>
  <conditionalFormatting sqref="F116:F117">
    <cfRule type="cellIs" dxfId="57" priority="198" stopIfTrue="1" operator="notEqual">
      <formula>""</formula>
    </cfRule>
  </conditionalFormatting>
  <conditionalFormatting sqref="F119">
    <cfRule type="cellIs" dxfId="56" priority="179" stopIfTrue="1" operator="notEqual">
      <formula>""</formula>
    </cfRule>
  </conditionalFormatting>
  <conditionalFormatting sqref="E117 G117">
    <cfRule type="cellIs" dxfId="55" priority="196" stopIfTrue="1" operator="notEqual">
      <formula>""</formula>
    </cfRule>
  </conditionalFormatting>
  <conditionalFormatting sqref="E117">
    <cfRule type="cellIs" dxfId="54" priority="195" stopIfTrue="1" operator="notEqual">
      <formula>""</formula>
    </cfRule>
  </conditionalFormatting>
  <conditionalFormatting sqref="F117">
    <cfRule type="cellIs" dxfId="53" priority="193" stopIfTrue="1" operator="notEqual">
      <formula>""</formula>
    </cfRule>
  </conditionalFormatting>
  <conditionalFormatting sqref="F118:F119">
    <cfRule type="cellIs" dxfId="52" priority="192" stopIfTrue="1" operator="notEqual">
      <formula>""</formula>
    </cfRule>
  </conditionalFormatting>
  <conditionalFormatting sqref="E118:E119 G118:G119">
    <cfRule type="cellIs" dxfId="51" priority="190" stopIfTrue="1" operator="notEqual">
      <formula>""</formula>
    </cfRule>
  </conditionalFormatting>
  <conditionalFormatting sqref="E119 G119">
    <cfRule type="cellIs" dxfId="50" priority="189" stopIfTrue="1" operator="notEqual">
      <formula>""</formula>
    </cfRule>
  </conditionalFormatting>
  <conditionalFormatting sqref="F119">
    <cfRule type="cellIs" dxfId="49" priority="187" stopIfTrue="1" operator="notEqual">
      <formula>""</formula>
    </cfRule>
  </conditionalFormatting>
  <conditionalFormatting sqref="E118:E119">
    <cfRule type="cellIs" dxfId="48" priority="186" stopIfTrue="1" operator="notEqual">
      <formula>""</formula>
    </cfRule>
  </conditionalFormatting>
  <conditionalFormatting sqref="E118:E119 G118:G119">
    <cfRule type="cellIs" dxfId="47" priority="184" stopIfTrue="1" operator="notEqual">
      <formula>""</formula>
    </cfRule>
  </conditionalFormatting>
  <conditionalFormatting sqref="F118:F119">
    <cfRule type="cellIs" dxfId="46" priority="183" stopIfTrue="1" operator="notEqual">
      <formula>""</formula>
    </cfRule>
  </conditionalFormatting>
  <conditionalFormatting sqref="E119 G119">
    <cfRule type="cellIs" dxfId="45" priority="181" stopIfTrue="1" operator="notEqual">
      <formula>""</formula>
    </cfRule>
  </conditionalFormatting>
  <conditionalFormatting sqref="E119">
    <cfRule type="cellIs" dxfId="44" priority="180" stopIfTrue="1" operator="notEqual">
      <formula>""</formula>
    </cfRule>
  </conditionalFormatting>
  <conditionalFormatting sqref="F119">
    <cfRule type="cellIs" dxfId="43" priority="178" stopIfTrue="1" operator="notEqual">
      <formula>""</formula>
    </cfRule>
  </conditionalFormatting>
  <conditionalFormatting sqref="B133:C133">
    <cfRule type="cellIs" dxfId="42" priority="174" stopIfTrue="1" operator="notEqual">
      <formula>""</formula>
    </cfRule>
  </conditionalFormatting>
  <conditionalFormatting sqref="Y134:AA134">
    <cfRule type="cellIs" dxfId="41" priority="167" stopIfTrue="1" operator="notEqual">
      <formula>""</formula>
    </cfRule>
  </conditionalFormatting>
  <conditionalFormatting sqref="C12:C119">
    <cfRule type="cellIs" dxfId="40" priority="107" stopIfTrue="1" operator="notEqual">
      <formula>""</formula>
    </cfRule>
  </conditionalFormatting>
  <conditionalFormatting sqref="D12:D119">
    <cfRule type="cellIs" dxfId="39" priority="95" stopIfTrue="1" operator="equal">
      <formula>"Total"</formula>
    </cfRule>
  </conditionalFormatting>
  <conditionalFormatting sqref="E121:E124">
    <cfRule type="cellIs" dxfId="38" priority="94" stopIfTrue="1" operator="notEqual">
      <formula>""</formula>
    </cfRule>
  </conditionalFormatting>
  <conditionalFormatting sqref="E121:E124">
    <cfRule type="cellIs" dxfId="37" priority="93" stopIfTrue="1" operator="notEqual">
      <formula>""</formula>
    </cfRule>
  </conditionalFormatting>
  <conditionalFormatting sqref="E121:E124">
    <cfRule type="cellIs" dxfId="36" priority="92" stopIfTrue="1" operator="notEqual">
      <formula>""</formula>
    </cfRule>
  </conditionalFormatting>
  <conditionalFormatting sqref="G127:G129">
    <cfRule type="cellIs" dxfId="35" priority="55" stopIfTrue="1" operator="notEqual">
      <formula>""</formula>
    </cfRule>
  </conditionalFormatting>
  <conditionalFormatting sqref="G126">
    <cfRule type="cellIs" dxfId="34" priority="56" stopIfTrue="1" operator="notEqual">
      <formula>""</formula>
    </cfRule>
  </conditionalFormatting>
  <conditionalFormatting sqref="G122:H122 H123:H132">
    <cfRule type="cellIs" dxfId="33" priority="60" stopIfTrue="1" operator="notEqual">
      <formula>""</formula>
    </cfRule>
  </conditionalFormatting>
  <conditionalFormatting sqref="G121">
    <cfRule type="cellIs" dxfId="32" priority="62" stopIfTrue="1" operator="notEqual">
      <formula>""</formula>
    </cfRule>
  </conditionalFormatting>
  <conditionalFormatting sqref="G121">
    <cfRule type="cellIs" dxfId="31" priority="63" stopIfTrue="1" operator="notEqual">
      <formula>""</formula>
    </cfRule>
  </conditionalFormatting>
  <conditionalFormatting sqref="G122:H122 H123:H132">
    <cfRule type="cellIs" dxfId="30" priority="61" stopIfTrue="1" operator="notEqual">
      <formula>""</formula>
    </cfRule>
  </conditionalFormatting>
  <conditionalFormatting sqref="G123:G125">
    <cfRule type="cellIs" dxfId="29" priority="58" stopIfTrue="1" operator="notEqual">
      <formula>""</formula>
    </cfRule>
  </conditionalFormatting>
  <conditionalFormatting sqref="G123:G125">
    <cfRule type="cellIs" dxfId="28" priority="59" stopIfTrue="1" operator="notEqual">
      <formula>""</formula>
    </cfRule>
  </conditionalFormatting>
  <conditionalFormatting sqref="G127:G129">
    <cfRule type="cellIs" dxfId="27" priority="54" stopIfTrue="1" operator="notEqual">
      <formula>""</formula>
    </cfRule>
  </conditionalFormatting>
  <conditionalFormatting sqref="G126">
    <cfRule type="cellIs" dxfId="26" priority="57" stopIfTrue="1" operator="notEqual">
      <formula>""</formula>
    </cfRule>
  </conditionalFormatting>
  <conditionalFormatting sqref="F121">
    <cfRule type="cellIs" dxfId="25" priority="53" stopIfTrue="1" operator="notEqual">
      <formula>""</formula>
    </cfRule>
  </conditionalFormatting>
  <conditionalFormatting sqref="F122:F129">
    <cfRule type="cellIs" dxfId="24" priority="52" stopIfTrue="1" operator="notEqual">
      <formula>""</formula>
    </cfRule>
  </conditionalFormatting>
  <conditionalFormatting sqref="F122:F129">
    <cfRule type="cellIs" dxfId="23" priority="51" stopIfTrue="1" operator="notEqual">
      <formula>""</formula>
    </cfRule>
  </conditionalFormatting>
  <conditionalFormatting sqref="H121">
    <cfRule type="cellIs" dxfId="22" priority="42" stopIfTrue="1" operator="notEqual">
      <formula>""</formula>
    </cfRule>
  </conditionalFormatting>
  <conditionalFormatting sqref="E125:E129">
    <cfRule type="cellIs" dxfId="21" priority="41" stopIfTrue="1" operator="notEqual">
      <formula>""</formula>
    </cfRule>
  </conditionalFormatting>
  <conditionalFormatting sqref="E125:E129">
    <cfRule type="cellIs" dxfId="20" priority="40" stopIfTrue="1" operator="notEqual">
      <formula>""</formula>
    </cfRule>
  </conditionalFormatting>
  <conditionalFormatting sqref="E125:E129">
    <cfRule type="cellIs" dxfId="19" priority="39" stopIfTrue="1" operator="notEqual">
      <formula>""</formula>
    </cfRule>
  </conditionalFormatting>
  <conditionalFormatting sqref="G130:G132">
    <cfRule type="cellIs" dxfId="18" priority="32" stopIfTrue="1" operator="notEqual">
      <formula>""</formula>
    </cfRule>
  </conditionalFormatting>
  <conditionalFormatting sqref="G130:G132">
    <cfRule type="cellIs" dxfId="17" priority="31" stopIfTrue="1" operator="notEqual">
      <formula>""</formula>
    </cfRule>
  </conditionalFormatting>
  <conditionalFormatting sqref="F130:F132">
    <cfRule type="cellIs" dxfId="16" priority="30" stopIfTrue="1" operator="notEqual">
      <formula>""</formula>
    </cfRule>
  </conditionalFormatting>
  <conditionalFormatting sqref="F130:F132">
    <cfRule type="cellIs" dxfId="15" priority="29" stopIfTrue="1" operator="notEqual">
      <formula>""</formula>
    </cfRule>
  </conditionalFormatting>
  <conditionalFormatting sqref="E130:E132">
    <cfRule type="cellIs" dxfId="14" priority="28" stopIfTrue="1" operator="notEqual">
      <formula>""</formula>
    </cfRule>
  </conditionalFormatting>
  <conditionalFormatting sqref="E130:E132">
    <cfRule type="cellIs" dxfId="13" priority="27" stopIfTrue="1" operator="notEqual">
      <formula>""</formula>
    </cfRule>
  </conditionalFormatting>
  <conditionalFormatting sqref="E130:E132">
    <cfRule type="cellIs" dxfId="12" priority="26" stopIfTrue="1" operator="notEqual">
      <formula>""</formula>
    </cfRule>
  </conditionalFormatting>
  <conditionalFormatting sqref="C121">
    <cfRule type="cellIs" dxfId="11" priority="17" stopIfTrue="1" operator="notEqual">
      <formula>""</formula>
    </cfRule>
  </conditionalFormatting>
  <conditionalFormatting sqref="C122:C132">
    <cfRule type="cellIs" dxfId="10" priority="16" stopIfTrue="1" operator="notEqual">
      <formula>""</formula>
    </cfRule>
  </conditionalFormatting>
  <conditionalFormatting sqref="B12:B107">
    <cfRule type="cellIs" dxfId="9" priority="12" stopIfTrue="1" operator="notEqual">
      <formula>""</formula>
    </cfRule>
  </conditionalFormatting>
  <conditionalFormatting sqref="B108:B119">
    <cfRule type="cellIs" dxfId="8" priority="6" stopIfTrue="1" operator="notEqual">
      <formula>""</formula>
    </cfRule>
  </conditionalFormatting>
  <conditionalFormatting sqref="B121:B132">
    <cfRule type="cellIs" dxfId="7" priority="9" stopIfTrue="1" operator="notEqual">
      <formula>""</formula>
    </cfRule>
  </conditionalFormatting>
  <conditionalFormatting sqref="B121:B132">
    <cfRule type="cellIs" dxfId="6" priority="8" stopIfTrue="1" operator="notEqual">
      <formula>""</formula>
    </cfRule>
  </conditionalFormatting>
  <conditionalFormatting sqref="B108:B119">
    <cfRule type="cellIs" dxfId="5" priority="7" stopIfTrue="1" operator="notEqual">
      <formula>""</formula>
    </cfRule>
  </conditionalFormatting>
  <conditionalFormatting sqref="D121">
    <cfRule type="cellIs" dxfId="4" priority="3" stopIfTrue="1" operator="equal">
      <formula>"Total"</formula>
    </cfRule>
  </conditionalFormatting>
  <conditionalFormatting sqref="D121">
    <cfRule type="cellIs" dxfId="3" priority="4" stopIfTrue="1" operator="equal">
      <formula>"Total"</formula>
    </cfRule>
  </conditionalFormatting>
  <conditionalFormatting sqref="D121">
    <cfRule type="cellIs" dxfId="2" priority="2" stopIfTrue="1" operator="equal">
      <formula>"Total"</formula>
    </cfRule>
  </conditionalFormatting>
  <conditionalFormatting sqref="D121">
    <cfRule type="cellIs" dxfId="1" priority="5" stopIfTrue="1" operator="equal">
      <formula>"Total"</formula>
    </cfRule>
  </conditionalFormatting>
  <conditionalFormatting sqref="D122:D132">
    <cfRule type="cellIs" dxfId="0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5" orientation="landscape" horizontalDpi="4294967294" verticalDpi="4294967294" r:id="rId1"/>
  <headerFooter alignWithMargins="0"/>
  <rowBreaks count="1" manualBreakCount="1">
    <brk id="1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A2" sqref="A2:K2"/>
    </sheetView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6.85546875" customWidth="1"/>
    <col min="7" max="7" width="9.5703125" customWidth="1"/>
    <col min="8" max="8" width="10" customWidth="1"/>
    <col min="11" max="11" width="7.85546875" customWidth="1"/>
  </cols>
  <sheetData>
    <row r="1" spans="1:14" ht="15">
      <c r="K1" s="214">
        <v>43739</v>
      </c>
      <c r="M1" t="s">
        <v>173</v>
      </c>
      <c r="N1" s="305">
        <v>42125</v>
      </c>
    </row>
    <row r="2" spans="1:14">
      <c r="A2" s="304" t="s">
        <v>167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4" spans="1:14">
      <c r="A4" s="22" t="s">
        <v>151</v>
      </c>
      <c r="B4" s="22">
        <v>1</v>
      </c>
      <c r="C4" s="22">
        <v>415</v>
      </c>
      <c r="D4" s="22">
        <v>1</v>
      </c>
      <c r="E4" s="22">
        <v>0</v>
      </c>
      <c r="F4" s="22">
        <v>415</v>
      </c>
      <c r="G4" s="22">
        <v>1.3277508200000001</v>
      </c>
      <c r="H4" s="22">
        <v>551.01</v>
      </c>
      <c r="I4" s="23">
        <v>0.23638700000000001</v>
      </c>
      <c r="J4" s="22">
        <v>130.25</v>
      </c>
      <c r="K4" s="22">
        <v>681.26</v>
      </c>
    </row>
    <row r="5" spans="1:14">
      <c r="A5" s="22" t="s">
        <v>152</v>
      </c>
      <c r="B5" s="22">
        <v>1.0591999999999999</v>
      </c>
      <c r="C5" s="22">
        <v>465</v>
      </c>
      <c r="D5" s="22">
        <v>1</v>
      </c>
      <c r="E5" s="22">
        <v>0</v>
      </c>
      <c r="F5" s="22">
        <v>465</v>
      </c>
      <c r="G5" s="22">
        <v>1.31930726</v>
      </c>
      <c r="H5" s="22">
        <v>613.47</v>
      </c>
      <c r="I5" s="23">
        <v>0.23638700000000001</v>
      </c>
      <c r="J5" s="22">
        <v>145.01</v>
      </c>
      <c r="K5" s="22">
        <v>758.48</v>
      </c>
    </row>
    <row r="6" spans="1:14">
      <c r="A6" s="22" t="s">
        <v>153</v>
      </c>
      <c r="B6" s="22">
        <v>1</v>
      </c>
      <c r="C6" s="22">
        <v>465</v>
      </c>
      <c r="D6" s="22">
        <v>1</v>
      </c>
      <c r="E6" s="22">
        <v>0</v>
      </c>
      <c r="F6" s="22">
        <v>465</v>
      </c>
      <c r="G6" s="22">
        <v>1.3152300400000001</v>
      </c>
      <c r="H6" s="22">
        <v>611.58000000000004</v>
      </c>
      <c r="I6" s="23">
        <v>0.23638700000000001</v>
      </c>
      <c r="J6" s="22">
        <v>144.57</v>
      </c>
      <c r="K6" s="22">
        <v>756.15</v>
      </c>
    </row>
    <row r="7" spans="1:14">
      <c r="A7" s="22" t="s">
        <v>154</v>
      </c>
      <c r="B7" s="22">
        <v>1</v>
      </c>
      <c r="C7" s="22">
        <v>465</v>
      </c>
      <c r="D7" s="22">
        <v>1</v>
      </c>
      <c r="E7" s="22">
        <v>0</v>
      </c>
      <c r="F7" s="22">
        <v>465</v>
      </c>
      <c r="G7" s="22">
        <v>1.3126048299999999</v>
      </c>
      <c r="H7" s="22">
        <v>610.36</v>
      </c>
      <c r="I7" s="23">
        <v>0.23638700000000001</v>
      </c>
      <c r="J7" s="22">
        <v>144.28</v>
      </c>
      <c r="K7" s="22">
        <v>754.64</v>
      </c>
    </row>
    <row r="8" spans="1:14">
      <c r="A8" s="22" t="s">
        <v>155</v>
      </c>
      <c r="B8" s="22">
        <v>1</v>
      </c>
      <c r="C8" s="22">
        <v>465</v>
      </c>
      <c r="D8" s="22">
        <v>1</v>
      </c>
      <c r="E8" s="22">
        <v>0</v>
      </c>
      <c r="F8" s="22">
        <v>465</v>
      </c>
      <c r="G8" s="22">
        <v>1.3054250000000001</v>
      </c>
      <c r="H8" s="22">
        <v>607.02</v>
      </c>
      <c r="I8" s="23">
        <v>0.23638700000000001</v>
      </c>
      <c r="J8" s="22">
        <v>143.49</v>
      </c>
      <c r="K8" s="22">
        <v>750.51</v>
      </c>
    </row>
    <row r="9" spans="1:14">
      <c r="A9" s="22" t="s">
        <v>156</v>
      </c>
      <c r="B9" s="22">
        <v>1</v>
      </c>
      <c r="C9" s="22">
        <v>465</v>
      </c>
      <c r="D9" s="22">
        <v>1</v>
      </c>
      <c r="E9" s="22">
        <v>0</v>
      </c>
      <c r="F9" s="22">
        <v>465</v>
      </c>
      <c r="G9" s="22">
        <v>1.2976391599999999</v>
      </c>
      <c r="H9" s="22">
        <v>603.4</v>
      </c>
      <c r="I9" s="23">
        <v>0.23638700000000001</v>
      </c>
      <c r="J9" s="22">
        <v>142.63</v>
      </c>
      <c r="K9" s="22">
        <v>746.03</v>
      </c>
    </row>
    <row r="10" spans="1:14">
      <c r="A10" s="22" t="s">
        <v>157</v>
      </c>
      <c r="B10" s="22">
        <v>1</v>
      </c>
      <c r="C10" s="22">
        <v>465</v>
      </c>
      <c r="D10" s="22">
        <v>1</v>
      </c>
      <c r="E10" s="22">
        <v>0</v>
      </c>
      <c r="F10" s="22">
        <v>465</v>
      </c>
      <c r="G10" s="22">
        <v>1.2967884700000001</v>
      </c>
      <c r="H10" s="22">
        <v>603</v>
      </c>
      <c r="I10" s="23">
        <v>0.23638700000000001</v>
      </c>
      <c r="J10" s="22">
        <v>142.54</v>
      </c>
      <c r="K10" s="22">
        <v>745.54</v>
      </c>
    </row>
    <row r="11" spans="1:14">
      <c r="A11" s="22" t="s">
        <v>158</v>
      </c>
      <c r="B11" s="22">
        <v>1</v>
      </c>
      <c r="C11" s="22">
        <v>465</v>
      </c>
      <c r="D11" s="22">
        <v>1</v>
      </c>
      <c r="E11" s="22">
        <v>0</v>
      </c>
      <c r="F11" s="22">
        <v>465</v>
      </c>
      <c r="G11" s="22">
        <v>1.2954269700000001</v>
      </c>
      <c r="H11" s="22">
        <v>602.37</v>
      </c>
      <c r="I11" s="23">
        <v>0.23638700000000001</v>
      </c>
      <c r="J11" s="22">
        <v>142.38999999999999</v>
      </c>
      <c r="K11" s="22">
        <v>744.76</v>
      </c>
    </row>
    <row r="12" spans="1:14">
      <c r="A12" s="22" t="s">
        <v>159</v>
      </c>
      <c r="B12" s="22">
        <v>1</v>
      </c>
      <c r="C12" s="22">
        <v>465</v>
      </c>
      <c r="D12" s="22">
        <v>1</v>
      </c>
      <c r="E12" s="22">
        <v>0</v>
      </c>
      <c r="F12" s="22">
        <v>465</v>
      </c>
      <c r="G12" s="22">
        <v>1.29517182</v>
      </c>
      <c r="H12" s="22">
        <v>602.25</v>
      </c>
      <c r="I12" s="23">
        <v>0.23638700000000001</v>
      </c>
      <c r="J12" s="22">
        <v>142.36000000000001</v>
      </c>
      <c r="K12" s="22">
        <v>744.61</v>
      </c>
    </row>
    <row r="13" spans="1:14">
      <c r="A13" s="22" t="s">
        <v>160</v>
      </c>
      <c r="B13" s="22">
        <v>1</v>
      </c>
      <c r="C13" s="22">
        <v>465</v>
      </c>
      <c r="D13" s="22">
        <v>1</v>
      </c>
      <c r="E13" s="22">
        <v>0</v>
      </c>
      <c r="F13" s="22">
        <v>465</v>
      </c>
      <c r="G13" s="22">
        <v>1.29517182</v>
      </c>
      <c r="H13" s="22">
        <v>602.25</v>
      </c>
      <c r="I13" s="23">
        <v>0.23638700000000001</v>
      </c>
      <c r="J13" s="22">
        <v>142.36000000000001</v>
      </c>
      <c r="K13" s="22">
        <v>744.61</v>
      </c>
    </row>
    <row r="14" spans="1:14">
      <c r="A14" s="22" t="s">
        <v>161</v>
      </c>
      <c r="B14" s="22">
        <v>1</v>
      </c>
      <c r="C14" s="22">
        <v>465</v>
      </c>
      <c r="D14" s="22">
        <v>1</v>
      </c>
      <c r="E14" s="22">
        <v>0</v>
      </c>
      <c r="F14" s="22">
        <v>465</v>
      </c>
      <c r="G14" s="22">
        <v>1.29517182</v>
      </c>
      <c r="H14" s="22">
        <v>602.25</v>
      </c>
      <c r="I14" s="23">
        <v>0.23638700000000001</v>
      </c>
      <c r="J14" s="22">
        <v>142.36000000000001</v>
      </c>
      <c r="K14" s="22">
        <v>744.61</v>
      </c>
    </row>
    <row r="15" spans="1:14">
      <c r="A15" s="22" t="s">
        <v>162</v>
      </c>
      <c r="B15" s="22">
        <v>1</v>
      </c>
      <c r="C15" s="22">
        <v>465</v>
      </c>
      <c r="D15" s="22">
        <v>1</v>
      </c>
      <c r="E15" s="22">
        <v>0</v>
      </c>
      <c r="F15" s="22">
        <v>465</v>
      </c>
      <c r="G15" s="22">
        <v>1.29517182</v>
      </c>
      <c r="H15" s="22">
        <v>602.25</v>
      </c>
      <c r="I15" s="23">
        <v>0.23638700000000001</v>
      </c>
      <c r="J15" s="22">
        <v>142.36000000000001</v>
      </c>
      <c r="K15" s="22">
        <v>744.61</v>
      </c>
    </row>
    <row r="16" spans="1:14">
      <c r="A16" s="22" t="s">
        <v>6</v>
      </c>
      <c r="B16" s="22">
        <v>1.0771999999999999</v>
      </c>
      <c r="C16" s="22">
        <v>510</v>
      </c>
      <c r="D16" s="22">
        <v>1</v>
      </c>
      <c r="E16" s="22">
        <v>0</v>
      </c>
      <c r="F16" s="22">
        <v>510</v>
      </c>
      <c r="G16" s="22">
        <v>1.29448187</v>
      </c>
      <c r="H16" s="22">
        <v>660.18</v>
      </c>
      <c r="I16" s="23">
        <v>0.23638700000000001</v>
      </c>
      <c r="J16" s="22">
        <v>156.05000000000001</v>
      </c>
      <c r="K16" s="22">
        <v>816.23</v>
      </c>
    </row>
    <row r="17" spans="1:11">
      <c r="A17" s="22" t="s">
        <v>7</v>
      </c>
      <c r="B17" s="22">
        <v>1</v>
      </c>
      <c r="C17" s="22">
        <v>510</v>
      </c>
      <c r="D17" s="22">
        <v>1</v>
      </c>
      <c r="E17" s="22">
        <v>0</v>
      </c>
      <c r="F17" s="22">
        <v>510</v>
      </c>
      <c r="G17" s="22">
        <v>1.29448187</v>
      </c>
      <c r="H17" s="22">
        <v>660.18</v>
      </c>
      <c r="I17" s="23">
        <v>0.23638700000000001</v>
      </c>
      <c r="J17" s="22">
        <v>156.05000000000001</v>
      </c>
      <c r="K17" s="22">
        <v>816.23</v>
      </c>
    </row>
    <row r="18" spans="1:11">
      <c r="A18" s="22" t="s">
        <v>8</v>
      </c>
      <c r="B18" s="22">
        <v>1</v>
      </c>
      <c r="C18" s="22">
        <v>510</v>
      </c>
      <c r="D18" s="22">
        <v>1</v>
      </c>
      <c r="E18" s="22">
        <v>0</v>
      </c>
      <c r="F18" s="22">
        <v>510</v>
      </c>
      <c r="G18" s="22">
        <v>1.29448187</v>
      </c>
      <c r="H18" s="22">
        <v>660.18</v>
      </c>
      <c r="I18" s="23">
        <v>0.23638700000000001</v>
      </c>
      <c r="J18" s="22">
        <v>156.05000000000001</v>
      </c>
      <c r="K18" s="22">
        <v>816.23</v>
      </c>
    </row>
    <row r="19" spans="1:11">
      <c r="A19" s="22" t="s">
        <v>9</v>
      </c>
      <c r="B19" s="22">
        <v>1</v>
      </c>
      <c r="C19" s="22">
        <v>510</v>
      </c>
      <c r="D19" s="22">
        <v>1</v>
      </c>
      <c r="E19" s="22">
        <v>0</v>
      </c>
      <c r="F19" s="22">
        <v>510</v>
      </c>
      <c r="G19" s="22">
        <v>1.29345745</v>
      </c>
      <c r="H19" s="22">
        <v>659.66</v>
      </c>
      <c r="I19" s="23">
        <v>0.23638700000000001</v>
      </c>
      <c r="J19" s="22">
        <v>155.93</v>
      </c>
      <c r="K19" s="22">
        <v>815.59</v>
      </c>
    </row>
    <row r="20" spans="1:11">
      <c r="A20" s="22" t="s">
        <v>10</v>
      </c>
      <c r="B20" s="22">
        <v>1</v>
      </c>
      <c r="C20" s="22">
        <v>510</v>
      </c>
      <c r="D20" s="22">
        <v>1</v>
      </c>
      <c r="E20" s="22">
        <v>0</v>
      </c>
      <c r="F20" s="22">
        <v>510</v>
      </c>
      <c r="G20" s="22">
        <v>1.29345745</v>
      </c>
      <c r="H20" s="22">
        <v>659.66</v>
      </c>
      <c r="I20" s="23">
        <v>0.23638700000000001</v>
      </c>
      <c r="J20" s="22">
        <v>155.93</v>
      </c>
      <c r="K20" s="22">
        <v>815.59</v>
      </c>
    </row>
    <row r="21" spans="1:11">
      <c r="A21" s="22" t="s">
        <v>11</v>
      </c>
      <c r="B21" s="22">
        <v>1</v>
      </c>
      <c r="C21" s="22">
        <v>510</v>
      </c>
      <c r="D21" s="22">
        <v>1</v>
      </c>
      <c r="E21" s="22">
        <v>0</v>
      </c>
      <c r="F21" s="22">
        <v>510</v>
      </c>
      <c r="G21" s="22">
        <v>1.2927981200000001</v>
      </c>
      <c r="H21" s="22">
        <v>659.32</v>
      </c>
      <c r="I21" s="23">
        <v>0.23638700000000001</v>
      </c>
      <c r="J21" s="22">
        <v>155.85</v>
      </c>
      <c r="K21" s="22">
        <v>815.17</v>
      </c>
    </row>
    <row r="22" spans="1:11">
      <c r="A22" s="22" t="s">
        <v>12</v>
      </c>
      <c r="B22" s="22">
        <v>1</v>
      </c>
      <c r="C22" s="22">
        <v>510</v>
      </c>
      <c r="D22" s="22">
        <v>1</v>
      </c>
      <c r="E22" s="22">
        <v>0</v>
      </c>
      <c r="F22" s="22">
        <v>510</v>
      </c>
      <c r="G22" s="22">
        <v>1.2920371100000001</v>
      </c>
      <c r="H22" s="22">
        <v>658.93</v>
      </c>
      <c r="I22" s="23">
        <v>0.23638700000000001</v>
      </c>
      <c r="J22" s="22">
        <v>155.76</v>
      </c>
      <c r="K22" s="22">
        <v>814.69</v>
      </c>
    </row>
    <row r="23" spans="1:11">
      <c r="A23" s="22" t="s">
        <v>13</v>
      </c>
      <c r="B23" s="22">
        <v>1</v>
      </c>
      <c r="C23" s="22">
        <v>510</v>
      </c>
      <c r="D23" s="22">
        <v>1</v>
      </c>
      <c r="E23" s="22">
        <v>0</v>
      </c>
      <c r="F23" s="22">
        <v>510</v>
      </c>
      <c r="G23" s="22">
        <v>1.29055169</v>
      </c>
      <c r="H23" s="22">
        <v>658.18</v>
      </c>
      <c r="I23" s="23">
        <v>0.23638700000000001</v>
      </c>
      <c r="J23" s="22">
        <v>155.58000000000001</v>
      </c>
      <c r="K23" s="22">
        <v>813.76</v>
      </c>
    </row>
    <row r="24" spans="1:11">
      <c r="A24" s="22" t="s">
        <v>14</v>
      </c>
      <c r="B24" s="22">
        <v>1</v>
      </c>
      <c r="C24" s="22">
        <v>510</v>
      </c>
      <c r="D24" s="22">
        <v>1</v>
      </c>
      <c r="E24" s="22">
        <v>0</v>
      </c>
      <c r="F24" s="22">
        <v>510</v>
      </c>
      <c r="G24" s="22">
        <v>1.2893796399999999</v>
      </c>
      <c r="H24" s="22">
        <v>657.58</v>
      </c>
      <c r="I24" s="23">
        <v>0.23638700000000001</v>
      </c>
      <c r="J24" s="22">
        <v>155.44</v>
      </c>
      <c r="K24" s="22">
        <v>813.02</v>
      </c>
    </row>
    <row r="25" spans="1:11">
      <c r="A25" s="22" t="s">
        <v>15</v>
      </c>
      <c r="B25" s="22">
        <v>1</v>
      </c>
      <c r="C25" s="22">
        <v>510</v>
      </c>
      <c r="D25" s="22">
        <v>1</v>
      </c>
      <c r="E25" s="22">
        <v>0</v>
      </c>
      <c r="F25" s="22">
        <v>510</v>
      </c>
      <c r="G25" s="22">
        <v>1.2884751299999999</v>
      </c>
      <c r="H25" s="22">
        <v>657.12</v>
      </c>
      <c r="I25" s="23">
        <v>0.23638700000000001</v>
      </c>
      <c r="J25" s="22">
        <v>155.33000000000001</v>
      </c>
      <c r="K25" s="22">
        <v>812.45</v>
      </c>
    </row>
    <row r="26" spans="1:11">
      <c r="A26" s="22" t="s">
        <v>16</v>
      </c>
      <c r="B26" s="22">
        <v>1</v>
      </c>
      <c r="C26" s="22">
        <v>510</v>
      </c>
      <c r="D26" s="22">
        <v>1</v>
      </c>
      <c r="E26" s="22">
        <v>0</v>
      </c>
      <c r="F26" s="22">
        <v>510</v>
      </c>
      <c r="G26" s="22">
        <v>1.2878672600000001</v>
      </c>
      <c r="H26" s="22">
        <v>656.81</v>
      </c>
      <c r="I26" s="23">
        <v>0.23638700000000001</v>
      </c>
      <c r="J26" s="22">
        <v>155.26</v>
      </c>
      <c r="K26" s="22">
        <v>812.07</v>
      </c>
    </row>
    <row r="27" spans="1:11">
      <c r="A27" s="22" t="s">
        <v>17</v>
      </c>
      <c r="B27" s="22">
        <v>1</v>
      </c>
      <c r="C27" s="22">
        <v>510</v>
      </c>
      <c r="D27" s="22">
        <v>1</v>
      </c>
      <c r="E27" s="22">
        <v>0</v>
      </c>
      <c r="F27" s="22">
        <v>510</v>
      </c>
      <c r="G27" s="22">
        <v>1.2874346800000001</v>
      </c>
      <c r="H27" s="22">
        <v>656.59</v>
      </c>
      <c r="I27" s="23">
        <v>0.23638700000000001</v>
      </c>
      <c r="J27" s="22">
        <v>155.21</v>
      </c>
      <c r="K27" s="22">
        <v>811.8</v>
      </c>
    </row>
    <row r="28" spans="1:11">
      <c r="A28" s="22" t="s">
        <v>18</v>
      </c>
      <c r="B28" s="22">
        <v>1.0647</v>
      </c>
      <c r="C28" s="22">
        <v>540</v>
      </c>
      <c r="D28" s="22">
        <v>1</v>
      </c>
      <c r="E28" s="22">
        <v>0</v>
      </c>
      <c r="F28" s="22">
        <v>540</v>
      </c>
      <c r="G28" s="22">
        <v>1.28562709</v>
      </c>
      <c r="H28" s="22">
        <v>694.23</v>
      </c>
      <c r="I28" s="23">
        <v>0.23638700000000001</v>
      </c>
      <c r="J28" s="22">
        <v>164.1</v>
      </c>
      <c r="K28" s="22">
        <v>858.33</v>
      </c>
    </row>
    <row r="29" spans="1:11">
      <c r="A29" s="22" t="s">
        <v>19</v>
      </c>
      <c r="B29" s="22">
        <v>1</v>
      </c>
      <c r="C29" s="22">
        <v>540</v>
      </c>
      <c r="D29" s="22">
        <v>1</v>
      </c>
      <c r="E29" s="22">
        <v>0</v>
      </c>
      <c r="F29" s="22">
        <v>540</v>
      </c>
      <c r="G29" s="22">
        <v>1.2847085199999999</v>
      </c>
      <c r="H29" s="22">
        <v>693.74</v>
      </c>
      <c r="I29" s="23">
        <v>0.23638700000000001</v>
      </c>
      <c r="J29" s="22">
        <v>163.99</v>
      </c>
      <c r="K29" s="22">
        <v>857.73</v>
      </c>
    </row>
    <row r="30" spans="1:11">
      <c r="A30" s="22" t="s">
        <v>20</v>
      </c>
      <c r="B30" s="22">
        <v>1</v>
      </c>
      <c r="C30" s="22">
        <v>545</v>
      </c>
      <c r="D30" s="22">
        <v>1</v>
      </c>
      <c r="E30" s="22">
        <v>0</v>
      </c>
      <c r="F30" s="22">
        <v>545</v>
      </c>
      <c r="G30" s="22">
        <v>1.2840356900000001</v>
      </c>
      <c r="H30" s="22">
        <v>699.8</v>
      </c>
      <c r="I30" s="23">
        <v>0.23638700000000001</v>
      </c>
      <c r="J30" s="22">
        <v>165.42</v>
      </c>
      <c r="K30" s="22">
        <v>865.22</v>
      </c>
    </row>
    <row r="31" spans="1:11">
      <c r="A31" s="22" t="s">
        <v>21</v>
      </c>
      <c r="B31" s="22">
        <v>1</v>
      </c>
      <c r="C31" s="22">
        <v>545</v>
      </c>
      <c r="D31" s="22">
        <v>1</v>
      </c>
      <c r="E31" s="22">
        <v>0</v>
      </c>
      <c r="F31" s="22">
        <v>545</v>
      </c>
      <c r="G31" s="22">
        <v>1.28248132</v>
      </c>
      <c r="H31" s="22">
        <v>698.95</v>
      </c>
      <c r="I31" s="23">
        <v>0.23638700000000001</v>
      </c>
      <c r="J31" s="22">
        <v>165.22</v>
      </c>
      <c r="K31" s="22">
        <v>864.17</v>
      </c>
    </row>
    <row r="32" spans="1:11">
      <c r="A32" s="22" t="s">
        <v>22</v>
      </c>
      <c r="B32" s="22">
        <v>1</v>
      </c>
      <c r="C32" s="22">
        <v>545</v>
      </c>
      <c r="D32" s="22">
        <v>1</v>
      </c>
      <c r="E32" s="22">
        <v>0</v>
      </c>
      <c r="F32" s="22">
        <v>545</v>
      </c>
      <c r="G32" s="22">
        <v>1.28200826</v>
      </c>
      <c r="H32" s="22">
        <v>698.69</v>
      </c>
      <c r="I32" s="23">
        <v>0.23638700000000001</v>
      </c>
      <c r="J32" s="22">
        <v>165.16</v>
      </c>
      <c r="K32" s="22">
        <v>863.85</v>
      </c>
    </row>
    <row r="33" spans="1:11">
      <c r="A33" s="22" t="s">
        <v>23</v>
      </c>
      <c r="B33" s="22">
        <v>1</v>
      </c>
      <c r="C33" s="22">
        <v>545</v>
      </c>
      <c r="D33" s="22">
        <v>1</v>
      </c>
      <c r="E33" s="22">
        <v>0</v>
      </c>
      <c r="F33" s="22">
        <v>545</v>
      </c>
      <c r="G33" s="22">
        <v>1.27999866</v>
      </c>
      <c r="H33" s="22">
        <v>697.6</v>
      </c>
      <c r="I33" s="23">
        <v>0.23638700000000001</v>
      </c>
      <c r="J33" s="22">
        <v>164.9</v>
      </c>
      <c r="K33" s="22">
        <v>862.5</v>
      </c>
    </row>
    <row r="34" spans="1:11">
      <c r="A34" s="22" t="s">
        <v>25</v>
      </c>
      <c r="B34" s="22">
        <v>1</v>
      </c>
      <c r="C34" s="22">
        <v>545</v>
      </c>
      <c r="D34" s="22">
        <v>1</v>
      </c>
      <c r="E34" s="22">
        <v>0</v>
      </c>
      <c r="F34" s="22">
        <v>545</v>
      </c>
      <c r="G34" s="22">
        <v>1.2785743300000001</v>
      </c>
      <c r="H34" s="22">
        <v>696.82</v>
      </c>
      <c r="I34" s="23">
        <v>0.23638700000000001</v>
      </c>
      <c r="J34" s="22">
        <v>164.72</v>
      </c>
      <c r="K34" s="22">
        <v>861.54</v>
      </c>
    </row>
    <row r="35" spans="1:11">
      <c r="A35" s="22" t="s">
        <v>26</v>
      </c>
      <c r="B35" s="22">
        <v>1</v>
      </c>
      <c r="C35" s="22">
        <v>545</v>
      </c>
      <c r="D35" s="22">
        <v>1</v>
      </c>
      <c r="E35" s="22">
        <v>0</v>
      </c>
      <c r="F35" s="22">
        <v>545</v>
      </c>
      <c r="G35" s="22">
        <v>1.2770048899999999</v>
      </c>
      <c r="H35" s="22">
        <v>695.96</v>
      </c>
      <c r="I35" s="23">
        <v>0.23638700000000001</v>
      </c>
      <c r="J35" s="22">
        <v>164.51</v>
      </c>
      <c r="K35" s="22">
        <v>860.47</v>
      </c>
    </row>
    <row r="36" spans="1:11">
      <c r="A36" s="22" t="s">
        <v>27</v>
      </c>
      <c r="B36" s="22">
        <v>1</v>
      </c>
      <c r="C36" s="22">
        <v>545</v>
      </c>
      <c r="D36" s="22">
        <v>1</v>
      </c>
      <c r="E36" s="22">
        <v>0</v>
      </c>
      <c r="F36" s="22">
        <v>545</v>
      </c>
      <c r="G36" s="22">
        <v>1.2743593200000001</v>
      </c>
      <c r="H36" s="22">
        <v>694.52</v>
      </c>
      <c r="I36" s="23">
        <v>0.23638700000000001</v>
      </c>
      <c r="J36" s="22">
        <v>164.17</v>
      </c>
      <c r="K36" s="22">
        <v>858.69</v>
      </c>
    </row>
    <row r="37" spans="1:11">
      <c r="A37" s="22" t="s">
        <v>28</v>
      </c>
      <c r="B37" s="22">
        <v>1</v>
      </c>
      <c r="C37" s="22">
        <v>545</v>
      </c>
      <c r="D37" s="22">
        <v>1</v>
      </c>
      <c r="E37" s="22">
        <v>0</v>
      </c>
      <c r="F37" s="22">
        <v>545</v>
      </c>
      <c r="G37" s="22">
        <v>1.2730824199999999</v>
      </c>
      <c r="H37" s="22">
        <v>693.83</v>
      </c>
      <c r="I37" s="23">
        <v>0.23638700000000001</v>
      </c>
      <c r="J37" s="22">
        <v>164.01</v>
      </c>
      <c r="K37" s="22">
        <v>857.84</v>
      </c>
    </row>
    <row r="38" spans="1:11">
      <c r="A38" s="22" t="s">
        <v>29</v>
      </c>
      <c r="B38" s="22">
        <v>1</v>
      </c>
      <c r="C38" s="22">
        <v>545</v>
      </c>
      <c r="D38" s="22">
        <v>1</v>
      </c>
      <c r="E38" s="22">
        <v>0</v>
      </c>
      <c r="F38" s="22">
        <v>545</v>
      </c>
      <c r="G38" s="22">
        <v>1.2722936</v>
      </c>
      <c r="H38" s="22">
        <v>693.4</v>
      </c>
      <c r="I38" s="23">
        <v>0.23638700000000001</v>
      </c>
      <c r="J38" s="22">
        <v>163.91</v>
      </c>
      <c r="K38" s="22">
        <v>857.31</v>
      </c>
    </row>
    <row r="39" spans="1:11">
      <c r="A39" s="22" t="s">
        <v>30</v>
      </c>
      <c r="B39" s="22">
        <v>1</v>
      </c>
      <c r="C39" s="22">
        <v>545</v>
      </c>
      <c r="D39" s="22">
        <v>1</v>
      </c>
      <c r="E39" s="22">
        <v>0</v>
      </c>
      <c r="F39" s="22">
        <v>545</v>
      </c>
      <c r="G39" s="22">
        <v>1.27147349</v>
      </c>
      <c r="H39" s="22">
        <v>692.95</v>
      </c>
      <c r="I39" s="23">
        <v>0.23638700000000001</v>
      </c>
      <c r="J39" s="22">
        <v>163.80000000000001</v>
      </c>
      <c r="K39" s="22">
        <v>856.75</v>
      </c>
    </row>
    <row r="40" spans="1:11">
      <c r="A40" s="22" t="s">
        <v>31</v>
      </c>
      <c r="B40" s="22">
        <v>1.0608</v>
      </c>
      <c r="C40" s="22">
        <v>622</v>
      </c>
      <c r="D40" s="22">
        <v>1</v>
      </c>
      <c r="E40" s="22">
        <v>0</v>
      </c>
      <c r="F40" s="22">
        <v>622</v>
      </c>
      <c r="G40" s="22">
        <v>1.2702832399999999</v>
      </c>
      <c r="H40" s="22">
        <v>790.11</v>
      </c>
      <c r="I40" s="23">
        <v>0.23638700000000001</v>
      </c>
      <c r="J40" s="22">
        <v>186.77</v>
      </c>
      <c r="K40" s="22">
        <v>976.88</v>
      </c>
    </row>
    <row r="41" spans="1:11">
      <c r="A41" s="22" t="s">
        <v>32</v>
      </c>
      <c r="B41" s="22">
        <v>1</v>
      </c>
      <c r="C41" s="22">
        <v>622</v>
      </c>
      <c r="D41" s="22">
        <v>1</v>
      </c>
      <c r="E41" s="22">
        <v>0</v>
      </c>
      <c r="F41" s="22">
        <v>622</v>
      </c>
      <c r="G41" s="22">
        <v>1.2691866599999999</v>
      </c>
      <c r="H41" s="22">
        <v>789.43</v>
      </c>
      <c r="I41" s="23">
        <v>0.23638700000000001</v>
      </c>
      <c r="J41" s="22">
        <v>186.61</v>
      </c>
      <c r="K41" s="22">
        <v>976.04</v>
      </c>
    </row>
    <row r="42" spans="1:11">
      <c r="A42" s="22" t="s">
        <v>33</v>
      </c>
      <c r="B42" s="22">
        <v>1</v>
      </c>
      <c r="C42" s="22">
        <v>622</v>
      </c>
      <c r="D42" s="22">
        <v>1</v>
      </c>
      <c r="E42" s="22">
        <v>0</v>
      </c>
      <c r="F42" s="22">
        <v>622</v>
      </c>
      <c r="G42" s="22">
        <v>1.2691866599999999</v>
      </c>
      <c r="H42" s="22">
        <v>789.43</v>
      </c>
      <c r="I42" s="23">
        <v>0.23638700000000001</v>
      </c>
      <c r="J42" s="22">
        <v>186.61</v>
      </c>
      <c r="K42" s="22">
        <v>976.04</v>
      </c>
    </row>
    <row r="43" spans="1:11">
      <c r="A43" s="22" t="s">
        <v>34</v>
      </c>
      <c r="B43" s="22">
        <v>1</v>
      </c>
      <c r="C43" s="22">
        <v>622</v>
      </c>
      <c r="D43" s="22">
        <v>1</v>
      </c>
      <c r="E43" s="22">
        <v>0</v>
      </c>
      <c r="F43" s="22">
        <v>622</v>
      </c>
      <c r="G43" s="22">
        <v>1.2678326200000001</v>
      </c>
      <c r="H43" s="22">
        <v>788.59</v>
      </c>
      <c r="I43" s="23">
        <v>0.23638700000000001</v>
      </c>
      <c r="J43" s="22">
        <v>186.41</v>
      </c>
      <c r="K43" s="22">
        <v>975</v>
      </c>
    </row>
    <row r="44" spans="1:11">
      <c r="A44" s="22" t="s">
        <v>35</v>
      </c>
      <c r="B44" s="22">
        <v>1</v>
      </c>
      <c r="C44" s="22">
        <v>622</v>
      </c>
      <c r="D44" s="22">
        <v>1</v>
      </c>
      <c r="E44" s="22">
        <v>0</v>
      </c>
      <c r="F44" s="22">
        <v>622</v>
      </c>
      <c r="G44" s="22">
        <v>1.26754488</v>
      </c>
      <c r="H44" s="22">
        <v>788.41</v>
      </c>
      <c r="I44" s="23">
        <v>0.23638700000000001</v>
      </c>
      <c r="J44" s="22">
        <v>186.37</v>
      </c>
      <c r="K44" s="22">
        <v>974.78</v>
      </c>
    </row>
    <row r="45" spans="1:11">
      <c r="A45" s="22" t="s">
        <v>36</v>
      </c>
      <c r="B45" s="22">
        <v>1</v>
      </c>
      <c r="C45" s="22">
        <v>622</v>
      </c>
      <c r="D45" s="22">
        <v>1</v>
      </c>
      <c r="E45" s="22">
        <v>0</v>
      </c>
      <c r="F45" s="22">
        <v>622</v>
      </c>
      <c r="G45" s="22">
        <v>1.2669519499999999</v>
      </c>
      <c r="H45" s="22">
        <v>788.04</v>
      </c>
      <c r="I45" s="23">
        <v>0.23638700000000001</v>
      </c>
      <c r="J45" s="22">
        <v>186.28</v>
      </c>
      <c r="K45" s="22">
        <v>974.32</v>
      </c>
    </row>
    <row r="46" spans="1:11">
      <c r="A46" s="22" t="s">
        <v>37</v>
      </c>
      <c r="B46" s="22">
        <v>1</v>
      </c>
      <c r="C46" s="22">
        <v>622</v>
      </c>
      <c r="D46" s="22">
        <v>1</v>
      </c>
      <c r="E46" s="22">
        <v>0</v>
      </c>
      <c r="F46" s="22">
        <v>622</v>
      </c>
      <c r="G46" s="22">
        <v>1.2669519499999999</v>
      </c>
      <c r="H46" s="22">
        <v>788.04</v>
      </c>
      <c r="I46" s="23">
        <v>0.23638700000000001</v>
      </c>
      <c r="J46" s="22">
        <v>186.28</v>
      </c>
      <c r="K46" s="22">
        <v>974.32</v>
      </c>
    </row>
    <row r="47" spans="1:11">
      <c r="A47" s="22" t="s">
        <v>56</v>
      </c>
      <c r="B47" s="22">
        <v>1</v>
      </c>
      <c r="C47" s="22">
        <v>622</v>
      </c>
      <c r="D47" s="22">
        <v>1</v>
      </c>
      <c r="E47" s="22">
        <v>0</v>
      </c>
      <c r="F47" s="22">
        <v>622</v>
      </c>
      <c r="G47" s="22">
        <v>1.2667695400000001</v>
      </c>
      <c r="H47" s="22">
        <v>787.93</v>
      </c>
      <c r="I47" s="23">
        <v>0.23638700000000001</v>
      </c>
      <c r="J47" s="22">
        <v>186.25</v>
      </c>
      <c r="K47" s="22">
        <v>974.18</v>
      </c>
    </row>
    <row r="48" spans="1:11">
      <c r="A48" s="22" t="s">
        <v>59</v>
      </c>
      <c r="B48" s="22">
        <v>1</v>
      </c>
      <c r="C48" s="22">
        <v>622</v>
      </c>
      <c r="D48" s="22">
        <v>1</v>
      </c>
      <c r="E48" s="22">
        <v>0</v>
      </c>
      <c r="F48" s="22">
        <v>622</v>
      </c>
      <c r="G48" s="22">
        <v>1.2666137399999999</v>
      </c>
      <c r="H48" s="22">
        <v>787.83</v>
      </c>
      <c r="I48" s="23">
        <v>0.23638700000000001</v>
      </c>
      <c r="J48" s="22">
        <v>186.23</v>
      </c>
      <c r="K48" s="22">
        <v>974.06</v>
      </c>
    </row>
    <row r="49" spans="1:11">
      <c r="A49" s="22" t="s">
        <v>60</v>
      </c>
      <c r="B49" s="22">
        <v>1</v>
      </c>
      <c r="C49" s="22">
        <v>622</v>
      </c>
      <c r="D49" s="22">
        <v>1</v>
      </c>
      <c r="E49" s="22">
        <v>0</v>
      </c>
      <c r="F49" s="22">
        <v>622</v>
      </c>
      <c r="G49" s="22">
        <v>1.2666137399999999</v>
      </c>
      <c r="H49" s="22">
        <v>787.83</v>
      </c>
      <c r="I49" s="23">
        <v>0.23638700000000001</v>
      </c>
      <c r="J49" s="22">
        <v>186.23</v>
      </c>
      <c r="K49" s="22">
        <v>974.06</v>
      </c>
    </row>
    <row r="50" spans="1:11">
      <c r="A50" s="22" t="s">
        <v>61</v>
      </c>
      <c r="B50" s="22">
        <v>1</v>
      </c>
      <c r="C50" s="22">
        <v>622</v>
      </c>
      <c r="D50" s="22">
        <v>1</v>
      </c>
      <c r="E50" s="22">
        <v>0</v>
      </c>
      <c r="F50" s="22">
        <v>622</v>
      </c>
      <c r="G50" s="22">
        <v>1.2666137399999999</v>
      </c>
      <c r="H50" s="22">
        <v>787.83</v>
      </c>
      <c r="I50" s="23">
        <v>0.23638700000000001</v>
      </c>
      <c r="J50" s="22">
        <v>186.23</v>
      </c>
      <c r="K50" s="22">
        <v>974.06</v>
      </c>
    </row>
    <row r="51" spans="1:11">
      <c r="A51" s="22" t="s">
        <v>62</v>
      </c>
      <c r="B51" s="22">
        <v>1</v>
      </c>
      <c r="C51" s="22">
        <v>622</v>
      </c>
      <c r="D51" s="22">
        <v>1</v>
      </c>
      <c r="E51" s="22">
        <v>0</v>
      </c>
      <c r="F51" s="22">
        <v>622</v>
      </c>
      <c r="G51" s="22">
        <v>1.2666137399999999</v>
      </c>
      <c r="H51" s="22">
        <v>787.83</v>
      </c>
      <c r="I51" s="23">
        <v>0.23638700000000001</v>
      </c>
      <c r="J51" s="22">
        <v>186.23</v>
      </c>
      <c r="K51" s="22">
        <v>974.06</v>
      </c>
    </row>
    <row r="52" spans="1:11">
      <c r="A52" s="22" t="s">
        <v>63</v>
      </c>
      <c r="B52" s="22">
        <v>1.0620000000000001</v>
      </c>
      <c r="C52" s="22">
        <v>678</v>
      </c>
      <c r="D52" s="22">
        <v>1</v>
      </c>
      <c r="E52" s="22">
        <v>0</v>
      </c>
      <c r="F52" s="22">
        <v>678</v>
      </c>
      <c r="G52" s="22">
        <v>1.2666137399999999</v>
      </c>
      <c r="H52" s="22">
        <v>858.76</v>
      </c>
      <c r="I52" s="23">
        <v>0.23638700000000001</v>
      </c>
      <c r="J52" s="22">
        <v>203</v>
      </c>
      <c r="K52" s="180">
        <v>1061.76</v>
      </c>
    </row>
    <row r="53" spans="1:11">
      <c r="A53" s="22" t="s">
        <v>65</v>
      </c>
      <c r="B53" s="22">
        <v>1</v>
      </c>
      <c r="C53" s="22">
        <v>678</v>
      </c>
      <c r="D53" s="22">
        <v>1</v>
      </c>
      <c r="E53" s="22">
        <v>0</v>
      </c>
      <c r="F53" s="22">
        <v>678</v>
      </c>
      <c r="G53" s="22">
        <v>1.2666137399999999</v>
      </c>
      <c r="H53" s="22">
        <v>858.76</v>
      </c>
      <c r="I53" s="23">
        <v>0.23638700000000001</v>
      </c>
      <c r="J53" s="22">
        <v>203</v>
      </c>
      <c r="K53" s="180">
        <v>1061.76</v>
      </c>
    </row>
    <row r="54" spans="1:11">
      <c r="A54" s="22" t="s">
        <v>66</v>
      </c>
      <c r="B54" s="22">
        <v>1</v>
      </c>
      <c r="C54" s="22">
        <v>678</v>
      </c>
      <c r="D54" s="22">
        <v>1</v>
      </c>
      <c r="E54" s="22">
        <v>0</v>
      </c>
      <c r="F54" s="22">
        <v>678</v>
      </c>
      <c r="G54" s="22">
        <v>1.2666137399999999</v>
      </c>
      <c r="H54" s="22">
        <v>858.76</v>
      </c>
      <c r="I54" s="23">
        <v>0.23638700000000001</v>
      </c>
      <c r="J54" s="22">
        <v>203</v>
      </c>
      <c r="K54" s="180">
        <v>1061.76</v>
      </c>
    </row>
    <row r="55" spans="1:11">
      <c r="A55" s="22" t="s">
        <v>67</v>
      </c>
      <c r="B55" s="22">
        <v>1</v>
      </c>
      <c r="C55" s="22">
        <v>678</v>
      </c>
      <c r="D55" s="22">
        <v>1</v>
      </c>
      <c r="E55" s="22">
        <v>0</v>
      </c>
      <c r="F55" s="22">
        <v>678</v>
      </c>
      <c r="G55" s="22">
        <v>1.2666137399999999</v>
      </c>
      <c r="H55" s="22">
        <v>858.76</v>
      </c>
      <c r="I55" s="23">
        <v>0.23638700000000001</v>
      </c>
      <c r="J55" s="22">
        <v>203</v>
      </c>
      <c r="K55" s="180">
        <v>1061.76</v>
      </c>
    </row>
    <row r="56" spans="1:11">
      <c r="A56" s="22" t="s">
        <v>68</v>
      </c>
      <c r="B56" s="22">
        <v>1</v>
      </c>
      <c r="C56" s="22">
        <v>678</v>
      </c>
      <c r="D56" s="22">
        <v>1</v>
      </c>
      <c r="E56" s="22">
        <v>0</v>
      </c>
      <c r="F56" s="22">
        <v>678</v>
      </c>
      <c r="G56" s="22">
        <v>1.2666137399999999</v>
      </c>
      <c r="H56" s="22">
        <v>858.76</v>
      </c>
      <c r="I56" s="23">
        <v>0.23638700000000001</v>
      </c>
      <c r="J56" s="22">
        <v>203</v>
      </c>
      <c r="K56" s="180">
        <v>1061.76</v>
      </c>
    </row>
    <row r="57" spans="1:11">
      <c r="A57" s="22" t="s">
        <v>69</v>
      </c>
      <c r="B57" s="22">
        <v>1</v>
      </c>
      <c r="C57" s="22">
        <v>678</v>
      </c>
      <c r="D57" s="22">
        <v>1</v>
      </c>
      <c r="E57" s="22">
        <v>0</v>
      </c>
      <c r="F57" s="22">
        <v>678</v>
      </c>
      <c r="G57" s="22">
        <v>1.2666137399999999</v>
      </c>
      <c r="H57" s="22">
        <v>858.76</v>
      </c>
      <c r="I57" s="23">
        <v>0.23638700000000001</v>
      </c>
      <c r="J57" s="22">
        <v>203</v>
      </c>
      <c r="K57" s="180">
        <v>1061.76</v>
      </c>
    </row>
    <row r="58" spans="1:11">
      <c r="A58" s="22" t="s">
        <v>70</v>
      </c>
      <c r="B58" s="22">
        <v>1</v>
      </c>
      <c r="C58" s="22">
        <v>678</v>
      </c>
      <c r="D58" s="22">
        <v>1</v>
      </c>
      <c r="E58" s="22">
        <v>0</v>
      </c>
      <c r="F58" s="22">
        <v>678</v>
      </c>
      <c r="G58" s="22">
        <v>1.2666137399999999</v>
      </c>
      <c r="H58" s="22">
        <v>858.76</v>
      </c>
      <c r="I58" s="23">
        <v>0.23638700000000001</v>
      </c>
      <c r="J58" s="22">
        <v>203</v>
      </c>
      <c r="K58" s="180">
        <v>1061.76</v>
      </c>
    </row>
    <row r="59" spans="1:11">
      <c r="A59" s="22" t="s">
        <v>71</v>
      </c>
      <c r="B59" s="22">
        <v>1</v>
      </c>
      <c r="C59" s="22">
        <v>678</v>
      </c>
      <c r="D59" s="22">
        <v>1</v>
      </c>
      <c r="E59" s="22">
        <v>0</v>
      </c>
      <c r="F59" s="22">
        <v>678</v>
      </c>
      <c r="G59" s="22">
        <v>1.2663490799999999</v>
      </c>
      <c r="H59" s="22">
        <v>858.58</v>
      </c>
      <c r="I59" s="23">
        <v>0.23638700000000001</v>
      </c>
      <c r="J59" s="22">
        <v>202.95</v>
      </c>
      <c r="K59" s="180">
        <v>1061.53</v>
      </c>
    </row>
    <row r="60" spans="1:11">
      <c r="A60" s="22" t="s">
        <v>73</v>
      </c>
      <c r="B60" s="22">
        <v>1</v>
      </c>
      <c r="C60" s="22">
        <v>678</v>
      </c>
      <c r="D60" s="22">
        <v>1</v>
      </c>
      <c r="E60" s="22">
        <v>0</v>
      </c>
      <c r="F60" s="22">
        <v>678</v>
      </c>
      <c r="G60" s="22">
        <v>1.2663490799999999</v>
      </c>
      <c r="H60" s="22">
        <v>858.58</v>
      </c>
      <c r="I60" s="23">
        <v>0.23638700000000001</v>
      </c>
      <c r="J60" s="22">
        <v>202.95</v>
      </c>
      <c r="K60" s="180">
        <v>1061.53</v>
      </c>
    </row>
    <row r="61" spans="1:11">
      <c r="A61" s="22" t="s">
        <v>74</v>
      </c>
      <c r="B61" s="22">
        <v>1</v>
      </c>
      <c r="C61" s="22">
        <v>678</v>
      </c>
      <c r="D61" s="22">
        <v>1</v>
      </c>
      <c r="E61" s="22">
        <v>0</v>
      </c>
      <c r="F61" s="22">
        <v>678</v>
      </c>
      <c r="G61" s="22">
        <v>1.2662490399999999</v>
      </c>
      <c r="H61" s="22">
        <v>858.51</v>
      </c>
      <c r="I61" s="23">
        <v>0.23638700000000001</v>
      </c>
      <c r="J61" s="22">
        <v>202.94</v>
      </c>
      <c r="K61" s="180">
        <v>1061.45</v>
      </c>
    </row>
    <row r="62" spans="1:11">
      <c r="A62" s="22" t="s">
        <v>75</v>
      </c>
      <c r="B62" s="22">
        <v>1</v>
      </c>
      <c r="C62" s="22">
        <v>678</v>
      </c>
      <c r="D62" s="22">
        <v>1</v>
      </c>
      <c r="E62" s="22">
        <v>0</v>
      </c>
      <c r="F62" s="22">
        <v>678</v>
      </c>
      <c r="G62" s="22">
        <v>1.2650851599999999</v>
      </c>
      <c r="H62" s="22">
        <v>857.72</v>
      </c>
      <c r="I62" s="23">
        <v>0.23638700000000001</v>
      </c>
      <c r="J62" s="22">
        <v>202.75</v>
      </c>
      <c r="K62" s="180">
        <v>1060.47</v>
      </c>
    </row>
    <row r="63" spans="1:11">
      <c r="A63" s="22" t="s">
        <v>76</v>
      </c>
      <c r="B63" s="22">
        <v>1</v>
      </c>
      <c r="C63" s="22">
        <v>678</v>
      </c>
      <c r="D63" s="22">
        <v>1</v>
      </c>
      <c r="E63" s="22">
        <v>0</v>
      </c>
      <c r="F63" s="22">
        <v>678</v>
      </c>
      <c r="G63" s="22">
        <v>1.26482334</v>
      </c>
      <c r="H63" s="22">
        <v>857.55</v>
      </c>
      <c r="I63" s="23">
        <v>0.23638700000000001</v>
      </c>
      <c r="J63" s="22">
        <v>202.71</v>
      </c>
      <c r="K63" s="180">
        <v>1060.26</v>
      </c>
    </row>
    <row r="64" spans="1:11">
      <c r="A64" s="22" t="s">
        <v>80</v>
      </c>
      <c r="B64" s="22">
        <v>1.0556000000000001</v>
      </c>
      <c r="C64" s="22">
        <v>724</v>
      </c>
      <c r="D64" s="22">
        <v>1</v>
      </c>
      <c r="E64" s="22">
        <v>0</v>
      </c>
      <c r="F64" s="22">
        <v>724</v>
      </c>
      <c r="G64" s="22">
        <v>1.26419883</v>
      </c>
      <c r="H64" s="22">
        <v>915.28</v>
      </c>
      <c r="I64" s="23">
        <v>0.23638700000000001</v>
      </c>
      <c r="J64" s="22">
        <v>216.36</v>
      </c>
      <c r="K64" s="180">
        <v>1131.6400000000001</v>
      </c>
    </row>
    <row r="65" spans="1:11">
      <c r="A65" s="22" t="s">
        <v>81</v>
      </c>
      <c r="B65" s="22">
        <v>1</v>
      </c>
      <c r="C65" s="22">
        <v>724</v>
      </c>
      <c r="D65" s="22">
        <v>1</v>
      </c>
      <c r="E65" s="22">
        <v>0</v>
      </c>
      <c r="F65" s="22">
        <v>724</v>
      </c>
      <c r="G65" s="22">
        <v>1.26277694</v>
      </c>
      <c r="H65" s="22">
        <v>914.25</v>
      </c>
      <c r="I65" s="23">
        <v>0.23638700000000001</v>
      </c>
      <c r="J65" s="22">
        <v>216.11</v>
      </c>
      <c r="K65" s="180">
        <v>1130.3599999999999</v>
      </c>
    </row>
    <row r="66" spans="1:11">
      <c r="A66" s="22" t="s">
        <v>82</v>
      </c>
      <c r="B66" s="22">
        <v>1</v>
      </c>
      <c r="C66" s="22">
        <v>724</v>
      </c>
      <c r="D66" s="22">
        <v>1</v>
      </c>
      <c r="E66" s="22">
        <v>0</v>
      </c>
      <c r="F66" s="22">
        <v>724</v>
      </c>
      <c r="G66" s="22">
        <v>1.2620992</v>
      </c>
      <c r="H66" s="22">
        <v>913.76</v>
      </c>
      <c r="I66" s="23">
        <v>0.23638700000000001</v>
      </c>
      <c r="J66" s="22">
        <v>216</v>
      </c>
      <c r="K66" s="180">
        <v>1129.76</v>
      </c>
    </row>
    <row r="67" spans="1:11">
      <c r="A67" s="22" t="s">
        <v>83</v>
      </c>
      <c r="B67" s="22">
        <v>1</v>
      </c>
      <c r="C67" s="22">
        <v>724</v>
      </c>
      <c r="D67" s="22">
        <v>1</v>
      </c>
      <c r="E67" s="22">
        <v>0</v>
      </c>
      <c r="F67" s="22">
        <v>724</v>
      </c>
      <c r="G67" s="22">
        <v>1.2617635700000001</v>
      </c>
      <c r="H67" s="22">
        <v>913.51</v>
      </c>
      <c r="I67" s="23">
        <v>0.23638700000000001</v>
      </c>
      <c r="J67" s="22">
        <v>215.94</v>
      </c>
      <c r="K67" s="180">
        <v>1129.45</v>
      </c>
    </row>
    <row r="68" spans="1:11">
      <c r="A68" s="22" t="s">
        <v>84</v>
      </c>
      <c r="B68" s="22">
        <v>1</v>
      </c>
      <c r="C68" s="22">
        <v>724</v>
      </c>
      <c r="D68" s="22">
        <v>1</v>
      </c>
      <c r="E68" s="22">
        <v>0</v>
      </c>
      <c r="F68" s="22">
        <v>724</v>
      </c>
      <c r="G68" s="22">
        <v>1.2611846799999999</v>
      </c>
      <c r="H68" s="22">
        <v>913.09</v>
      </c>
      <c r="I68" s="23">
        <v>0.23638700000000001</v>
      </c>
      <c r="J68" s="22">
        <v>215.84</v>
      </c>
      <c r="K68" s="180">
        <v>1128.93</v>
      </c>
    </row>
    <row r="69" spans="1:11">
      <c r="A69" s="22" t="s">
        <v>85</v>
      </c>
      <c r="B69" s="22">
        <v>1</v>
      </c>
      <c r="C69" s="22">
        <v>724</v>
      </c>
      <c r="D69" s="22">
        <v>1</v>
      </c>
      <c r="E69" s="22">
        <v>0</v>
      </c>
      <c r="F69" s="22">
        <v>724</v>
      </c>
      <c r="G69" s="22">
        <v>1.2604233899999999</v>
      </c>
      <c r="H69" s="22">
        <v>912.54</v>
      </c>
      <c r="I69" s="23">
        <v>0.23638700000000001</v>
      </c>
      <c r="J69" s="22">
        <v>215.71</v>
      </c>
      <c r="K69" s="180">
        <v>1128.25</v>
      </c>
    </row>
    <row r="70" spans="1:11">
      <c r="A70" s="22" t="s">
        <v>86</v>
      </c>
      <c r="B70" s="22">
        <v>1</v>
      </c>
      <c r="C70" s="22">
        <v>724</v>
      </c>
      <c r="D70" s="22">
        <v>1</v>
      </c>
      <c r="E70" s="22">
        <v>0</v>
      </c>
      <c r="F70" s="22">
        <v>724</v>
      </c>
      <c r="G70" s="22">
        <v>1.25983756</v>
      </c>
      <c r="H70" s="22">
        <v>912.12</v>
      </c>
      <c r="I70" s="23">
        <v>0.23638700000000001</v>
      </c>
      <c r="J70" s="22">
        <v>215.61</v>
      </c>
      <c r="K70" s="180">
        <v>1127.73</v>
      </c>
    </row>
    <row r="71" spans="1:11">
      <c r="A71" s="22" t="s">
        <v>87</v>
      </c>
      <c r="B71" s="22">
        <v>1</v>
      </c>
      <c r="C71" s="22">
        <v>724</v>
      </c>
      <c r="D71" s="22">
        <v>1</v>
      </c>
      <c r="E71" s="22">
        <v>0</v>
      </c>
      <c r="F71" s="22">
        <v>724</v>
      </c>
      <c r="G71" s="22">
        <v>1.2585110900000001</v>
      </c>
      <c r="H71" s="22">
        <v>911.16</v>
      </c>
      <c r="I71" s="23">
        <v>0.23638700000000001</v>
      </c>
      <c r="J71" s="22">
        <v>215.38</v>
      </c>
      <c r="K71" s="180">
        <v>1126.54</v>
      </c>
    </row>
    <row r="72" spans="1:11">
      <c r="A72" s="22" t="s">
        <v>88</v>
      </c>
      <c r="B72" s="22">
        <v>1</v>
      </c>
      <c r="C72" s="22">
        <v>724</v>
      </c>
      <c r="D72" s="22">
        <v>1</v>
      </c>
      <c r="E72" s="22">
        <v>0</v>
      </c>
      <c r="F72" s="22">
        <v>724</v>
      </c>
      <c r="G72" s="22">
        <v>1.2577539200000001</v>
      </c>
      <c r="H72" s="22">
        <v>910.61</v>
      </c>
      <c r="I72" s="23">
        <v>0.23638700000000001</v>
      </c>
      <c r="J72" s="22">
        <v>215.25</v>
      </c>
      <c r="K72" s="180">
        <v>1125.8599999999999</v>
      </c>
    </row>
    <row r="73" spans="1:11">
      <c r="A73" s="22" t="s">
        <v>89</v>
      </c>
      <c r="B73" s="22">
        <v>1</v>
      </c>
      <c r="C73" s="22">
        <v>724</v>
      </c>
      <c r="D73" s="22">
        <v>1</v>
      </c>
      <c r="E73" s="22">
        <v>0</v>
      </c>
      <c r="F73" s="22">
        <v>724</v>
      </c>
      <c r="G73" s="22">
        <v>1.2566568600000001</v>
      </c>
      <c r="H73" s="22">
        <v>909.82</v>
      </c>
      <c r="I73" s="23">
        <v>0.23638700000000001</v>
      </c>
      <c r="J73" s="22">
        <v>215.07</v>
      </c>
      <c r="K73" s="180">
        <v>1124.8900000000001</v>
      </c>
    </row>
    <row r="74" spans="1:11">
      <c r="A74" s="22" t="s">
        <v>90</v>
      </c>
      <c r="B74" s="22">
        <v>1</v>
      </c>
      <c r="C74" s="22">
        <v>724</v>
      </c>
      <c r="D74" s="22">
        <v>1</v>
      </c>
      <c r="E74" s="22">
        <v>0</v>
      </c>
      <c r="F74" s="22">
        <v>724</v>
      </c>
      <c r="G74" s="22">
        <v>1.2553538099999999</v>
      </c>
      <c r="H74" s="22">
        <v>908.87</v>
      </c>
      <c r="I74" s="23">
        <v>0.23638700000000001</v>
      </c>
      <c r="J74" s="22">
        <v>214.84</v>
      </c>
      <c r="K74" s="180">
        <v>1123.71</v>
      </c>
    </row>
    <row r="75" spans="1:11">
      <c r="A75" s="22" t="s">
        <v>92</v>
      </c>
      <c r="B75" s="22">
        <v>1</v>
      </c>
      <c r="C75" s="22">
        <v>724</v>
      </c>
      <c r="D75" s="22">
        <v>1</v>
      </c>
      <c r="E75" s="22">
        <v>0</v>
      </c>
      <c r="F75" s="22">
        <v>724</v>
      </c>
      <c r="G75" s="22">
        <v>1.2547477600000001</v>
      </c>
      <c r="H75" s="22">
        <v>908.43</v>
      </c>
      <c r="I75" s="23">
        <v>0.23638700000000001</v>
      </c>
      <c r="J75" s="22">
        <v>214.74</v>
      </c>
      <c r="K75" s="180">
        <v>1123.17</v>
      </c>
    </row>
    <row r="76" spans="1:11">
      <c r="A76" s="22" t="s">
        <v>93</v>
      </c>
      <c r="B76" s="22">
        <v>1.0623</v>
      </c>
      <c r="C76" s="22">
        <v>788</v>
      </c>
      <c r="D76" s="22">
        <v>1</v>
      </c>
      <c r="E76" s="22">
        <v>0</v>
      </c>
      <c r="F76" s="22">
        <v>788</v>
      </c>
      <c r="G76" s="22">
        <v>1.2534278999999999</v>
      </c>
      <c r="H76" s="22">
        <v>987.7</v>
      </c>
      <c r="I76" s="23">
        <v>0.23638700000000001</v>
      </c>
      <c r="J76" s="22">
        <v>233.48</v>
      </c>
      <c r="K76" s="180">
        <v>1221.18</v>
      </c>
    </row>
    <row r="77" spans="1:11">
      <c r="A77" s="22" t="s">
        <v>95</v>
      </c>
      <c r="B77" s="22">
        <v>1</v>
      </c>
      <c r="C77" s="22">
        <v>788</v>
      </c>
      <c r="D77" s="22">
        <v>1</v>
      </c>
      <c r="E77" s="22">
        <v>0</v>
      </c>
      <c r="F77" s="22">
        <v>788</v>
      </c>
      <c r="G77" s="22">
        <v>1.2523283599999999</v>
      </c>
      <c r="H77" s="22">
        <v>986.83</v>
      </c>
      <c r="I77" s="23">
        <v>0.23638700000000001</v>
      </c>
      <c r="J77" s="22">
        <v>233.27</v>
      </c>
      <c r="K77" s="180">
        <v>1220.0999999999999</v>
      </c>
    </row>
    <row r="78" spans="1:11">
      <c r="A78" s="22" t="s">
        <v>96</v>
      </c>
      <c r="B78" s="22">
        <v>1</v>
      </c>
      <c r="C78" s="22">
        <v>788</v>
      </c>
      <c r="D78" s="22">
        <v>1</v>
      </c>
      <c r="E78" s="22">
        <v>0</v>
      </c>
      <c r="F78" s="22">
        <v>788</v>
      </c>
      <c r="G78" s="22">
        <v>1.2521180000000001</v>
      </c>
      <c r="H78" s="22">
        <v>986.66</v>
      </c>
      <c r="I78" s="23">
        <v>0.23638700000000001</v>
      </c>
      <c r="J78" s="22">
        <v>233.23</v>
      </c>
      <c r="K78" s="180">
        <v>1219.8900000000001</v>
      </c>
    </row>
    <row r="79" spans="1:11">
      <c r="A79" s="22" t="s">
        <v>97</v>
      </c>
      <c r="B79" s="22">
        <v>1</v>
      </c>
      <c r="C79" s="22">
        <v>788</v>
      </c>
      <c r="D79" s="22">
        <v>1</v>
      </c>
      <c r="E79" s="22">
        <v>0</v>
      </c>
      <c r="F79" s="22">
        <v>788</v>
      </c>
      <c r="G79" s="22">
        <v>1.25049736</v>
      </c>
      <c r="H79" s="22">
        <v>985.39</v>
      </c>
      <c r="I79" s="23">
        <v>0.23638700000000001</v>
      </c>
      <c r="J79" s="22">
        <v>232.93</v>
      </c>
      <c r="K79" s="180">
        <v>1218.32</v>
      </c>
    </row>
    <row r="80" spans="1:11">
      <c r="A80" s="22" t="s">
        <v>98</v>
      </c>
      <c r="B80" s="22">
        <v>1</v>
      </c>
      <c r="C80" s="22">
        <v>788</v>
      </c>
      <c r="D80" s="22">
        <v>1</v>
      </c>
      <c r="E80" s="22">
        <v>0</v>
      </c>
      <c r="F80" s="22">
        <v>788</v>
      </c>
      <c r="G80" s="22">
        <v>1.23725869</v>
      </c>
      <c r="H80" s="22">
        <v>974.96</v>
      </c>
      <c r="I80" s="23">
        <v>0.23638700000000001</v>
      </c>
      <c r="J80" s="22">
        <v>230.46</v>
      </c>
      <c r="K80" s="180">
        <v>1205.42</v>
      </c>
    </row>
    <row r="81" spans="1:11">
      <c r="A81" s="22" t="s">
        <v>99</v>
      </c>
      <c r="B81" s="22">
        <v>1</v>
      </c>
      <c r="C81" s="22">
        <v>788</v>
      </c>
      <c r="D81" s="22">
        <v>1</v>
      </c>
      <c r="E81" s="22">
        <v>0</v>
      </c>
      <c r="F81" s="22">
        <v>788</v>
      </c>
      <c r="G81" s="22">
        <v>1.2298794099999999</v>
      </c>
      <c r="H81" s="22">
        <v>969.14</v>
      </c>
      <c r="I81" s="23">
        <v>0.23138700000000001</v>
      </c>
      <c r="J81" s="22">
        <v>224.24</v>
      </c>
      <c r="K81" s="180">
        <v>1193.3800000000001</v>
      </c>
    </row>
    <row r="82" spans="1:11">
      <c r="A82" s="22" t="s">
        <v>100</v>
      </c>
      <c r="B82" s="22">
        <v>1</v>
      </c>
      <c r="C82" s="22">
        <v>788</v>
      </c>
      <c r="D82" s="22">
        <v>1</v>
      </c>
      <c r="E82" s="22">
        <v>0</v>
      </c>
      <c r="F82" s="22">
        <v>788</v>
      </c>
      <c r="G82" s="22">
        <v>1.2178229700000001</v>
      </c>
      <c r="H82" s="22">
        <v>959.64</v>
      </c>
      <c r="I82" s="23">
        <v>0.226387</v>
      </c>
      <c r="J82" s="22">
        <v>217.25</v>
      </c>
      <c r="K82" s="180">
        <v>1176.8900000000001</v>
      </c>
    </row>
    <row r="83" spans="1:11">
      <c r="A83" s="22" t="s">
        <v>101</v>
      </c>
      <c r="B83" s="22">
        <v>1</v>
      </c>
      <c r="C83" s="22">
        <v>788</v>
      </c>
      <c r="D83" s="22">
        <v>1</v>
      </c>
      <c r="E83" s="22">
        <v>0</v>
      </c>
      <c r="F83" s="22">
        <v>788</v>
      </c>
      <c r="G83" s="22">
        <v>1.2106799500000001</v>
      </c>
      <c r="H83" s="22">
        <v>954.01</v>
      </c>
      <c r="I83" s="23">
        <v>0.221387</v>
      </c>
      <c r="J83" s="22">
        <v>211.2</v>
      </c>
      <c r="K83" s="180">
        <v>1165.21</v>
      </c>
    </row>
    <row r="84" spans="1:11">
      <c r="A84" s="22" t="s">
        <v>102</v>
      </c>
      <c r="B84" s="22">
        <v>1</v>
      </c>
      <c r="C84" s="22">
        <v>788</v>
      </c>
      <c r="D84" s="22">
        <v>1</v>
      </c>
      <c r="E84" s="22">
        <v>0</v>
      </c>
      <c r="F84" s="22">
        <v>788</v>
      </c>
      <c r="G84" s="22">
        <v>1.20549632</v>
      </c>
      <c r="H84" s="22">
        <v>949.93</v>
      </c>
      <c r="I84" s="23">
        <v>0.216387</v>
      </c>
      <c r="J84" s="22">
        <v>205.55</v>
      </c>
      <c r="K84" s="180">
        <v>1155.48</v>
      </c>
    </row>
    <row r="85" spans="1:11">
      <c r="A85" s="22" t="s">
        <v>103</v>
      </c>
      <c r="B85" s="22">
        <v>1</v>
      </c>
      <c r="C85" s="22">
        <v>788</v>
      </c>
      <c r="D85" s="22">
        <v>1</v>
      </c>
      <c r="E85" s="22">
        <v>0</v>
      </c>
      <c r="F85" s="22">
        <v>788</v>
      </c>
      <c r="G85" s="22">
        <v>1.2008131500000001</v>
      </c>
      <c r="H85" s="22">
        <v>946.24</v>
      </c>
      <c r="I85" s="23">
        <v>0.21138699999999999</v>
      </c>
      <c r="J85" s="22">
        <v>200.02</v>
      </c>
      <c r="K85" s="180">
        <v>1146.26</v>
      </c>
    </row>
    <row r="86" spans="1:11">
      <c r="A86" s="22" t="s">
        <v>104</v>
      </c>
      <c r="B86" s="22">
        <v>1</v>
      </c>
      <c r="C86" s="22">
        <v>788</v>
      </c>
      <c r="D86" s="22">
        <v>1</v>
      </c>
      <c r="E86" s="22">
        <v>0</v>
      </c>
      <c r="F86" s="22">
        <v>788</v>
      </c>
      <c r="G86" s="22">
        <v>1.1929397500000001</v>
      </c>
      <c r="H86" s="22">
        <v>940.03</v>
      </c>
      <c r="I86" s="23">
        <v>0.20638699999999999</v>
      </c>
      <c r="J86" s="22">
        <v>194.01</v>
      </c>
      <c r="K86" s="180">
        <v>1134.04</v>
      </c>
    </row>
    <row r="87" spans="1:11">
      <c r="A87" s="22" t="s">
        <v>105</v>
      </c>
      <c r="B87" s="22">
        <v>1</v>
      </c>
      <c r="C87" s="22">
        <v>788</v>
      </c>
      <c r="D87" s="22">
        <v>1</v>
      </c>
      <c r="E87" s="22">
        <v>0</v>
      </c>
      <c r="F87" s="22">
        <v>788</v>
      </c>
      <c r="G87" s="22">
        <v>1.18288522</v>
      </c>
      <c r="H87" s="22">
        <v>932.11</v>
      </c>
      <c r="I87" s="23">
        <v>0.20138700000000001</v>
      </c>
      <c r="J87" s="22">
        <v>187.71</v>
      </c>
      <c r="K87" s="180">
        <v>1119.82</v>
      </c>
    </row>
    <row r="88" spans="1:11">
      <c r="A88" s="22" t="s">
        <v>106</v>
      </c>
      <c r="B88" s="22">
        <v>1.1128</v>
      </c>
      <c r="C88" s="22">
        <v>880</v>
      </c>
      <c r="D88" s="22">
        <v>1</v>
      </c>
      <c r="E88" s="22">
        <v>0</v>
      </c>
      <c r="F88" s="22">
        <v>880</v>
      </c>
      <c r="G88" s="22">
        <v>1.16908996</v>
      </c>
      <c r="H88" s="180">
        <v>1028.8</v>
      </c>
      <c r="I88" s="23">
        <v>0.19638700000000001</v>
      </c>
      <c r="J88" s="22">
        <v>202.04</v>
      </c>
      <c r="K88" s="180">
        <v>1230.8399999999999</v>
      </c>
    </row>
    <row r="89" spans="1:11">
      <c r="A89" s="22" t="s">
        <v>107</v>
      </c>
      <c r="B89" s="22">
        <v>1</v>
      </c>
      <c r="C89" s="22">
        <v>880</v>
      </c>
      <c r="D89" s="22">
        <v>1</v>
      </c>
      <c r="E89" s="22">
        <v>0</v>
      </c>
      <c r="F89" s="22">
        <v>880</v>
      </c>
      <c r="G89" s="22">
        <v>1.15843238</v>
      </c>
      <c r="H89" s="180">
        <v>1019.42</v>
      </c>
      <c r="I89" s="23">
        <v>0.191387</v>
      </c>
      <c r="J89" s="22">
        <v>195.1</v>
      </c>
      <c r="K89" s="180">
        <v>1214.52</v>
      </c>
    </row>
    <row r="90" spans="1:11">
      <c r="A90" s="22" t="s">
        <v>108</v>
      </c>
      <c r="B90" s="22">
        <v>1</v>
      </c>
      <c r="C90" s="22">
        <v>880</v>
      </c>
      <c r="D90" s="22">
        <v>1</v>
      </c>
      <c r="E90" s="22">
        <v>0</v>
      </c>
      <c r="F90" s="22">
        <v>880</v>
      </c>
      <c r="G90" s="22">
        <v>1.1422129599999999</v>
      </c>
      <c r="H90" s="180">
        <v>1005.14</v>
      </c>
      <c r="I90" s="23">
        <v>0.186387</v>
      </c>
      <c r="J90" s="22">
        <v>187.34</v>
      </c>
      <c r="K90" s="180">
        <v>1192.48</v>
      </c>
    </row>
    <row r="91" spans="1:11">
      <c r="A91" s="22" t="s">
        <v>111</v>
      </c>
      <c r="B91" s="22">
        <v>1</v>
      </c>
      <c r="C91" s="22">
        <v>880</v>
      </c>
      <c r="D91" s="22">
        <v>1</v>
      </c>
      <c r="E91" s="22">
        <v>0</v>
      </c>
      <c r="F91" s="22">
        <v>880</v>
      </c>
      <c r="G91" s="22">
        <v>1.13732247</v>
      </c>
      <c r="H91" s="180">
        <v>1000.84</v>
      </c>
      <c r="I91" s="23">
        <v>0.18138699999999999</v>
      </c>
      <c r="J91" s="22">
        <v>181.54</v>
      </c>
      <c r="K91" s="180">
        <v>1182.3800000000001</v>
      </c>
    </row>
    <row r="92" spans="1:11">
      <c r="A92" s="22" t="s">
        <v>112</v>
      </c>
      <c r="B92" s="22">
        <v>1</v>
      </c>
      <c r="C92" s="22">
        <v>880</v>
      </c>
      <c r="D92" s="22">
        <v>1</v>
      </c>
      <c r="E92" s="22">
        <v>0</v>
      </c>
      <c r="F92" s="22">
        <v>880</v>
      </c>
      <c r="G92" s="22">
        <v>1.1315515599999999</v>
      </c>
      <c r="H92" s="22">
        <v>995.76</v>
      </c>
      <c r="I92" s="23">
        <v>0.17638699999999999</v>
      </c>
      <c r="J92" s="22">
        <v>175.64</v>
      </c>
      <c r="K92" s="180">
        <v>1171.4000000000001</v>
      </c>
    </row>
    <row r="93" spans="1:11">
      <c r="A93" s="22" t="s">
        <v>113</v>
      </c>
      <c r="B93" s="22">
        <v>1</v>
      </c>
      <c r="C93" s="22">
        <v>880</v>
      </c>
      <c r="D93" s="22">
        <v>1</v>
      </c>
      <c r="E93" s="22">
        <v>0</v>
      </c>
      <c r="F93" s="22">
        <v>880</v>
      </c>
      <c r="G93" s="22">
        <v>1.1219031900000001</v>
      </c>
      <c r="H93" s="22">
        <v>987.27</v>
      </c>
      <c r="I93" s="23">
        <v>0.17138700000000001</v>
      </c>
      <c r="J93" s="22">
        <v>169.2</v>
      </c>
      <c r="K93" s="180">
        <v>1156.47</v>
      </c>
    </row>
    <row r="94" spans="1:11">
      <c r="A94" s="22" t="s">
        <v>114</v>
      </c>
      <c r="B94" s="22">
        <v>1</v>
      </c>
      <c r="C94" s="22">
        <v>880</v>
      </c>
      <c r="D94" s="22">
        <v>1</v>
      </c>
      <c r="E94" s="22">
        <v>0</v>
      </c>
      <c r="F94" s="22">
        <v>880</v>
      </c>
      <c r="G94" s="22">
        <v>1.11743346</v>
      </c>
      <c r="H94" s="22">
        <v>983.34</v>
      </c>
      <c r="I94" s="23">
        <v>0.16638700000000001</v>
      </c>
      <c r="J94" s="22">
        <v>163.61000000000001</v>
      </c>
      <c r="K94" s="180">
        <v>1146.95</v>
      </c>
    </row>
    <row r="95" spans="1:11">
      <c r="A95" s="22" t="s">
        <v>115</v>
      </c>
      <c r="B95" s="22">
        <v>1</v>
      </c>
      <c r="C95" s="22">
        <v>880</v>
      </c>
      <c r="D95" s="22">
        <v>1</v>
      </c>
      <c r="E95" s="22">
        <v>0</v>
      </c>
      <c r="F95" s="22">
        <v>880</v>
      </c>
      <c r="G95" s="22">
        <v>1.1114317300000001</v>
      </c>
      <c r="H95" s="22">
        <v>978.06</v>
      </c>
      <c r="I95" s="23">
        <v>0.161387</v>
      </c>
      <c r="J95" s="22">
        <v>157.84</v>
      </c>
      <c r="K95" s="180">
        <v>1135.9000000000001</v>
      </c>
    </row>
    <row r="96" spans="1:11">
      <c r="A96" s="22" t="s">
        <v>116</v>
      </c>
      <c r="B96" s="22">
        <v>1</v>
      </c>
      <c r="C96" s="22">
        <v>880</v>
      </c>
      <c r="D96" s="22">
        <v>1</v>
      </c>
      <c r="E96" s="22">
        <v>0</v>
      </c>
      <c r="F96" s="22">
        <v>880</v>
      </c>
      <c r="G96" s="22">
        <v>1.10645269</v>
      </c>
      <c r="H96" s="22">
        <v>973.67</v>
      </c>
      <c r="I96" s="23">
        <v>0.156387</v>
      </c>
      <c r="J96" s="22">
        <v>152.27000000000001</v>
      </c>
      <c r="K96" s="180">
        <v>1125.94</v>
      </c>
    </row>
    <row r="97" spans="1:11">
      <c r="A97" s="22" t="s">
        <v>117</v>
      </c>
      <c r="B97" s="22">
        <v>1</v>
      </c>
      <c r="C97" s="22">
        <v>880</v>
      </c>
      <c r="D97" s="22">
        <v>1</v>
      </c>
      <c r="E97" s="22">
        <v>0</v>
      </c>
      <c r="F97" s="22">
        <v>880</v>
      </c>
      <c r="G97" s="22">
        <v>1.1039136899999999</v>
      </c>
      <c r="H97" s="22">
        <v>971.44</v>
      </c>
      <c r="I97" s="23">
        <v>0.15138699999999999</v>
      </c>
      <c r="J97" s="22">
        <v>147.06</v>
      </c>
      <c r="K97" s="180">
        <v>1118.5</v>
      </c>
    </row>
    <row r="98" spans="1:11">
      <c r="A98" s="22" t="s">
        <v>118</v>
      </c>
      <c r="B98" s="22">
        <v>1</v>
      </c>
      <c r="C98" s="22">
        <v>880</v>
      </c>
      <c r="D98" s="22">
        <v>1</v>
      </c>
      <c r="E98" s="22">
        <v>0</v>
      </c>
      <c r="F98" s="22">
        <v>880</v>
      </c>
      <c r="G98" s="22">
        <v>1.10182023</v>
      </c>
      <c r="H98" s="22">
        <v>969.6</v>
      </c>
      <c r="I98" s="23">
        <v>0.14638699999999999</v>
      </c>
      <c r="J98" s="22">
        <v>141.93</v>
      </c>
      <c r="K98" s="180">
        <v>1111.53</v>
      </c>
    </row>
    <row r="99" spans="1:11">
      <c r="A99" s="22" t="s">
        <v>119</v>
      </c>
      <c r="B99" s="22">
        <v>1</v>
      </c>
      <c r="C99" s="22">
        <v>880</v>
      </c>
      <c r="D99" s="22">
        <v>1</v>
      </c>
      <c r="E99" s="22">
        <v>0</v>
      </c>
      <c r="F99" s="22">
        <v>880</v>
      </c>
      <c r="G99" s="22">
        <v>1.0989629299999999</v>
      </c>
      <c r="H99" s="22">
        <v>967.08</v>
      </c>
      <c r="I99" s="23">
        <v>0.14138700000000001</v>
      </c>
      <c r="J99" s="22">
        <v>136.72999999999999</v>
      </c>
      <c r="K99" s="180">
        <v>1103.81</v>
      </c>
    </row>
    <row r="100" spans="1:11">
      <c r="A100" s="22" t="s">
        <v>120</v>
      </c>
      <c r="B100" s="22">
        <v>1.0658000000000001</v>
      </c>
      <c r="C100" s="22">
        <v>937</v>
      </c>
      <c r="D100" s="22">
        <v>1</v>
      </c>
      <c r="E100" s="22">
        <v>0</v>
      </c>
      <c r="F100" s="22">
        <v>937</v>
      </c>
      <c r="G100" s="22">
        <v>1.0968788599999999</v>
      </c>
      <c r="H100" s="180">
        <v>1027.77</v>
      </c>
      <c r="I100" s="23">
        <v>0.13638700000000001</v>
      </c>
      <c r="J100" s="22">
        <v>140.16999999999999</v>
      </c>
      <c r="K100" s="180">
        <v>1167.94</v>
      </c>
    </row>
    <row r="101" spans="1:11">
      <c r="A101" s="22" t="s">
        <v>121</v>
      </c>
      <c r="B101" s="22">
        <v>1</v>
      </c>
      <c r="C101" s="22">
        <v>937</v>
      </c>
      <c r="D101" s="22">
        <v>1</v>
      </c>
      <c r="E101" s="22">
        <v>0</v>
      </c>
      <c r="F101" s="22">
        <v>937</v>
      </c>
      <c r="G101" s="22">
        <v>1.0934890399999999</v>
      </c>
      <c r="H101" s="180">
        <v>1024.5999999999999</v>
      </c>
      <c r="I101" s="23">
        <v>0.131387</v>
      </c>
      <c r="J101" s="22">
        <v>134.62</v>
      </c>
      <c r="K101" s="180">
        <v>1159.22</v>
      </c>
    </row>
    <row r="102" spans="1:11">
      <c r="A102" s="22" t="s">
        <v>122</v>
      </c>
      <c r="B102" s="22">
        <v>1</v>
      </c>
      <c r="C102" s="22">
        <v>937</v>
      </c>
      <c r="D102" s="22">
        <v>1</v>
      </c>
      <c r="E102" s="22">
        <v>0</v>
      </c>
      <c r="F102" s="22">
        <v>937</v>
      </c>
      <c r="G102" s="22">
        <v>1.08761591</v>
      </c>
      <c r="H102" s="180">
        <v>1019.09</v>
      </c>
      <c r="I102" s="23">
        <v>0.126387</v>
      </c>
      <c r="J102" s="22">
        <v>128.80000000000001</v>
      </c>
      <c r="K102" s="180">
        <v>1147.8900000000001</v>
      </c>
    </row>
    <row r="103" spans="1:11">
      <c r="A103" s="22" t="s">
        <v>123</v>
      </c>
      <c r="B103" s="22">
        <v>1</v>
      </c>
      <c r="C103" s="22">
        <v>937</v>
      </c>
      <c r="D103" s="22">
        <v>1</v>
      </c>
      <c r="E103" s="22">
        <v>0</v>
      </c>
      <c r="F103" s="22">
        <v>937</v>
      </c>
      <c r="G103" s="22">
        <v>1.08598693</v>
      </c>
      <c r="H103" s="180">
        <v>1017.57</v>
      </c>
      <c r="I103" s="23">
        <v>0.12138699999999999</v>
      </c>
      <c r="J103" s="22">
        <v>123.52</v>
      </c>
      <c r="K103" s="180">
        <v>1141.0899999999999</v>
      </c>
    </row>
    <row r="104" spans="1:11">
      <c r="A104" s="22" t="s">
        <v>124</v>
      </c>
      <c r="B104" s="22">
        <v>1</v>
      </c>
      <c r="C104" s="22">
        <v>937</v>
      </c>
      <c r="D104" s="22">
        <v>1</v>
      </c>
      <c r="E104" s="22">
        <v>0</v>
      </c>
      <c r="F104" s="22">
        <v>937</v>
      </c>
      <c r="G104" s="22">
        <v>1.0837111399999999</v>
      </c>
      <c r="H104" s="180">
        <v>1015.43</v>
      </c>
      <c r="I104" s="23">
        <v>0.116387</v>
      </c>
      <c r="J104" s="22">
        <v>118.18</v>
      </c>
      <c r="K104" s="180">
        <v>1133.6099999999999</v>
      </c>
    </row>
    <row r="105" spans="1:11">
      <c r="A105" s="22" t="s">
        <v>125</v>
      </c>
      <c r="B105" s="22">
        <v>1</v>
      </c>
      <c r="C105" s="22">
        <v>937</v>
      </c>
      <c r="D105" s="22">
        <v>1</v>
      </c>
      <c r="E105" s="22">
        <v>0</v>
      </c>
      <c r="F105" s="22">
        <v>937</v>
      </c>
      <c r="G105" s="22">
        <v>1.0811164600000001</v>
      </c>
      <c r="H105" s="180">
        <v>1013</v>
      </c>
      <c r="I105" s="23">
        <v>0.111387</v>
      </c>
      <c r="J105" s="22">
        <v>112.83</v>
      </c>
      <c r="K105" s="180">
        <v>1125.83</v>
      </c>
    </row>
    <row r="106" spans="1:11">
      <c r="A106" s="22" t="s">
        <v>126</v>
      </c>
      <c r="B106" s="22">
        <v>1</v>
      </c>
      <c r="C106" s="22">
        <v>937</v>
      </c>
      <c r="D106" s="22">
        <v>1</v>
      </c>
      <c r="E106" s="22">
        <v>0</v>
      </c>
      <c r="F106" s="22">
        <v>937</v>
      </c>
      <c r="G106" s="22">
        <v>1.0793894399999999</v>
      </c>
      <c r="H106" s="180">
        <v>1011.38</v>
      </c>
      <c r="I106" s="23">
        <v>0.106387</v>
      </c>
      <c r="J106" s="22">
        <v>107.59</v>
      </c>
      <c r="K106" s="180">
        <v>1118.97</v>
      </c>
    </row>
    <row r="107" spans="1:11">
      <c r="A107" s="22" t="s">
        <v>127</v>
      </c>
      <c r="B107" s="22">
        <v>1</v>
      </c>
      <c r="C107" s="22">
        <v>937</v>
      </c>
      <c r="D107" s="22">
        <v>1</v>
      </c>
      <c r="E107" s="22">
        <v>0</v>
      </c>
      <c r="F107" s="22">
        <v>937</v>
      </c>
      <c r="G107" s="22">
        <v>1.0813358399999999</v>
      </c>
      <c r="H107" s="180">
        <v>1013.21</v>
      </c>
      <c r="I107" s="23">
        <v>0.101387</v>
      </c>
      <c r="J107" s="22">
        <v>102.72</v>
      </c>
      <c r="K107" s="180">
        <v>1115.93</v>
      </c>
    </row>
    <row r="108" spans="1:11">
      <c r="A108" s="22" t="s">
        <v>128</v>
      </c>
      <c r="B108" s="22">
        <v>1</v>
      </c>
      <c r="C108" s="22">
        <v>937</v>
      </c>
      <c r="D108" s="22">
        <v>1</v>
      </c>
      <c r="E108" s="22">
        <v>0</v>
      </c>
      <c r="F108" s="22">
        <v>937</v>
      </c>
      <c r="G108" s="22">
        <v>1.0775643699999999</v>
      </c>
      <c r="H108" s="180">
        <v>1009.67</v>
      </c>
      <c r="I108" s="23">
        <v>9.6387E-2</v>
      </c>
      <c r="J108" s="22">
        <v>97.32</v>
      </c>
      <c r="K108" s="180">
        <v>1106.99</v>
      </c>
    </row>
    <row r="109" spans="1:11">
      <c r="A109" s="22" t="s">
        <v>129</v>
      </c>
      <c r="B109" s="22">
        <v>1</v>
      </c>
      <c r="C109" s="22">
        <v>937</v>
      </c>
      <c r="D109" s="22">
        <v>1</v>
      </c>
      <c r="E109" s="22">
        <v>0</v>
      </c>
      <c r="F109" s="22">
        <v>937</v>
      </c>
      <c r="G109" s="22">
        <v>1.07638035</v>
      </c>
      <c r="H109" s="180">
        <v>1008.56</v>
      </c>
      <c r="I109" s="23">
        <v>9.1386999999999996E-2</v>
      </c>
      <c r="J109" s="22">
        <v>92.17</v>
      </c>
      <c r="K109" s="180">
        <v>1100.73</v>
      </c>
    </row>
    <row r="110" spans="1:11">
      <c r="A110" s="22" t="s">
        <v>130</v>
      </c>
      <c r="B110" s="22">
        <v>1</v>
      </c>
      <c r="C110" s="22">
        <v>937</v>
      </c>
      <c r="D110" s="22">
        <v>1</v>
      </c>
      <c r="E110" s="22">
        <v>0</v>
      </c>
      <c r="F110" s="22">
        <v>937</v>
      </c>
      <c r="G110" s="22">
        <v>1.07273306</v>
      </c>
      <c r="H110" s="180">
        <v>1005.15</v>
      </c>
      <c r="I110" s="23">
        <v>8.6696999999999996E-2</v>
      </c>
      <c r="J110" s="22">
        <v>87.14</v>
      </c>
      <c r="K110" s="180">
        <v>1092.29</v>
      </c>
    </row>
    <row r="111" spans="1:11">
      <c r="A111" s="22" t="s">
        <v>134</v>
      </c>
      <c r="B111" s="22">
        <v>1</v>
      </c>
      <c r="C111" s="22">
        <v>937</v>
      </c>
      <c r="D111" s="22">
        <v>1</v>
      </c>
      <c r="E111" s="22">
        <v>0</v>
      </c>
      <c r="F111" s="22">
        <v>937</v>
      </c>
      <c r="G111" s="22">
        <v>1.0693112600000001</v>
      </c>
      <c r="H111" s="180">
        <v>1001.94</v>
      </c>
      <c r="I111" s="23">
        <v>8.2423999999999997E-2</v>
      </c>
      <c r="J111" s="22">
        <v>82.58</v>
      </c>
      <c r="K111" s="180">
        <v>1084.52</v>
      </c>
    </row>
    <row r="112" spans="1:11">
      <c r="A112" s="22" t="s">
        <v>135</v>
      </c>
      <c r="B112" s="22">
        <v>1.0206999999999999</v>
      </c>
      <c r="C112" s="22">
        <v>954</v>
      </c>
      <c r="D112" s="22">
        <v>1</v>
      </c>
      <c r="E112" s="22">
        <v>0</v>
      </c>
      <c r="F112" s="22">
        <v>954</v>
      </c>
      <c r="G112" s="22">
        <v>1.06558172</v>
      </c>
      <c r="H112" s="180">
        <v>1016.56</v>
      </c>
      <c r="I112" s="23">
        <v>7.8150999999999998E-2</v>
      </c>
      <c r="J112" s="22">
        <v>79.44</v>
      </c>
      <c r="K112" s="180">
        <v>1096</v>
      </c>
    </row>
    <row r="113" spans="1:11">
      <c r="A113" s="22" t="s">
        <v>136</v>
      </c>
      <c r="B113" s="22">
        <v>1</v>
      </c>
      <c r="C113" s="22">
        <v>954</v>
      </c>
      <c r="D113" s="22">
        <v>1</v>
      </c>
      <c r="E113" s="22">
        <v>0</v>
      </c>
      <c r="F113" s="22">
        <v>954</v>
      </c>
      <c r="G113" s="22">
        <v>1.0614421000000001</v>
      </c>
      <c r="H113" s="180">
        <v>1012.61</v>
      </c>
      <c r="I113" s="23">
        <v>7.4157000000000001E-2</v>
      </c>
      <c r="J113" s="22">
        <v>75.09</v>
      </c>
      <c r="K113" s="180">
        <v>1087.7</v>
      </c>
    </row>
    <row r="114" spans="1:11">
      <c r="A114" s="22" t="s">
        <v>137</v>
      </c>
      <c r="B114" s="22">
        <v>1</v>
      </c>
      <c r="C114" s="22">
        <v>954</v>
      </c>
      <c r="D114" s="22">
        <v>1</v>
      </c>
      <c r="E114" s="22">
        <v>0</v>
      </c>
      <c r="F114" s="22">
        <v>954</v>
      </c>
      <c r="G114" s="22">
        <v>1.0574238899999999</v>
      </c>
      <c r="H114" s="180">
        <v>1008.78</v>
      </c>
      <c r="I114" s="23">
        <v>7.0163000000000003E-2</v>
      </c>
      <c r="J114" s="22">
        <v>70.78</v>
      </c>
      <c r="K114" s="180">
        <v>1079.56</v>
      </c>
    </row>
    <row r="115" spans="1:11">
      <c r="A115" s="22" t="s">
        <v>138</v>
      </c>
      <c r="B115" s="22">
        <v>1</v>
      </c>
      <c r="C115" s="22">
        <v>954</v>
      </c>
      <c r="D115" s="22">
        <v>1</v>
      </c>
      <c r="E115" s="22">
        <v>0</v>
      </c>
      <c r="F115" s="22">
        <v>954</v>
      </c>
      <c r="G115" s="22">
        <v>1.05636752</v>
      </c>
      <c r="H115" s="180">
        <v>1007.77</v>
      </c>
      <c r="I115" s="23">
        <v>6.6308000000000006E-2</v>
      </c>
      <c r="J115" s="22">
        <v>66.819999999999993</v>
      </c>
      <c r="K115" s="180">
        <v>1074.5899999999999</v>
      </c>
    </row>
    <row r="116" spans="1:11">
      <c r="A116" s="22" t="s">
        <v>139</v>
      </c>
      <c r="B116" s="22">
        <v>1</v>
      </c>
      <c r="C116" s="22">
        <v>954</v>
      </c>
      <c r="D116" s="22">
        <v>1</v>
      </c>
      <c r="E116" s="22">
        <v>0</v>
      </c>
      <c r="F116" s="22">
        <v>954</v>
      </c>
      <c r="G116" s="22">
        <v>1.0541537999999999</v>
      </c>
      <c r="H116" s="180">
        <v>1005.66</v>
      </c>
      <c r="I116" s="23">
        <v>6.2592999999999996E-2</v>
      </c>
      <c r="J116" s="22">
        <v>62.94</v>
      </c>
      <c r="K116" s="180">
        <v>1068.5999999999999</v>
      </c>
    </row>
    <row r="117" spans="1:11">
      <c r="A117" s="22" t="s">
        <v>143</v>
      </c>
      <c r="B117" s="22">
        <v>1</v>
      </c>
      <c r="C117" s="22">
        <v>954</v>
      </c>
      <c r="D117" s="22">
        <v>1</v>
      </c>
      <c r="E117" s="22">
        <v>0</v>
      </c>
      <c r="F117" s="22">
        <v>954</v>
      </c>
      <c r="G117" s="22">
        <v>1.05268005</v>
      </c>
      <c r="H117" s="180">
        <v>1004.25</v>
      </c>
      <c r="I117" s="23">
        <v>5.8878E-2</v>
      </c>
      <c r="J117" s="22">
        <v>59.12</v>
      </c>
      <c r="K117" s="180">
        <v>1063.3699999999999</v>
      </c>
    </row>
    <row r="118" spans="1:11">
      <c r="A118" s="22" t="s">
        <v>144</v>
      </c>
      <c r="B118" s="22">
        <v>1</v>
      </c>
      <c r="C118" s="22">
        <v>954</v>
      </c>
      <c r="D118" s="22">
        <v>1</v>
      </c>
      <c r="E118" s="22">
        <v>0</v>
      </c>
      <c r="F118" s="22">
        <v>954</v>
      </c>
      <c r="G118" s="22">
        <v>1.04112358</v>
      </c>
      <c r="H118" s="22">
        <v>993.23</v>
      </c>
      <c r="I118" s="23">
        <v>5.5162999999999997E-2</v>
      </c>
      <c r="J118" s="22">
        <v>54.79</v>
      </c>
      <c r="K118" s="180">
        <v>1048.02</v>
      </c>
    </row>
    <row r="119" spans="1:11">
      <c r="A119" s="22" t="s">
        <v>145</v>
      </c>
      <c r="B119" s="22">
        <v>1</v>
      </c>
      <c r="C119" s="22">
        <v>954</v>
      </c>
      <c r="D119" s="22">
        <v>1</v>
      </c>
      <c r="E119" s="22">
        <v>0</v>
      </c>
      <c r="F119" s="22">
        <v>954</v>
      </c>
      <c r="G119" s="22">
        <v>1.0345027600000001</v>
      </c>
      <c r="H119" s="22">
        <v>986.91</v>
      </c>
      <c r="I119" s="23">
        <v>5.1448000000000001E-2</v>
      </c>
      <c r="J119" s="22">
        <v>50.77</v>
      </c>
      <c r="K119" s="180">
        <v>1037.68</v>
      </c>
    </row>
    <row r="120" spans="1:11">
      <c r="A120" s="22" t="s">
        <v>146</v>
      </c>
      <c r="B120" s="22">
        <v>1</v>
      </c>
      <c r="C120" s="22">
        <v>954</v>
      </c>
      <c r="D120" s="22">
        <v>1</v>
      </c>
      <c r="E120" s="22">
        <v>0</v>
      </c>
      <c r="F120" s="22">
        <v>954</v>
      </c>
      <c r="G120" s="22">
        <v>1.03315965</v>
      </c>
      <c r="H120" s="22">
        <v>985.63</v>
      </c>
      <c r="I120" s="23">
        <v>4.7732999999999998E-2</v>
      </c>
      <c r="J120" s="22">
        <v>47.04</v>
      </c>
      <c r="K120" s="180">
        <v>1032.67</v>
      </c>
    </row>
    <row r="121" spans="1:11">
      <c r="A121" s="22" t="s">
        <v>147</v>
      </c>
      <c r="B121" s="22">
        <v>1</v>
      </c>
      <c r="C121" s="22">
        <v>954</v>
      </c>
      <c r="D121" s="22">
        <v>1</v>
      </c>
      <c r="E121" s="22">
        <v>0</v>
      </c>
      <c r="F121" s="22">
        <v>954</v>
      </c>
      <c r="G121" s="22">
        <v>1.0322306400000001</v>
      </c>
      <c r="H121" s="22">
        <v>984.74</v>
      </c>
      <c r="I121" s="23">
        <v>4.4018000000000002E-2</v>
      </c>
      <c r="J121" s="22">
        <v>43.34</v>
      </c>
      <c r="K121" s="180">
        <v>1028.08</v>
      </c>
    </row>
    <row r="122" spans="1:11">
      <c r="A122" s="22" t="s">
        <v>148</v>
      </c>
      <c r="B122" s="22">
        <v>1</v>
      </c>
      <c r="C122" s="22">
        <v>954</v>
      </c>
      <c r="D122" s="22">
        <v>1</v>
      </c>
      <c r="E122" s="22">
        <v>0</v>
      </c>
      <c r="F122" s="22">
        <v>954</v>
      </c>
      <c r="G122" s="22">
        <v>1.02627823</v>
      </c>
      <c r="H122" s="22">
        <v>979.07</v>
      </c>
      <c r="I122" s="23">
        <v>4.0302999999999999E-2</v>
      </c>
      <c r="J122" s="22">
        <v>39.46</v>
      </c>
      <c r="K122" s="180">
        <v>1018.53</v>
      </c>
    </row>
    <row r="123" spans="1:11">
      <c r="A123" s="22" t="s">
        <v>149</v>
      </c>
      <c r="B123" s="22">
        <v>1</v>
      </c>
      <c r="C123" s="22">
        <v>954</v>
      </c>
      <c r="D123" s="22">
        <v>1</v>
      </c>
      <c r="E123" s="22">
        <v>0</v>
      </c>
      <c r="F123" s="22">
        <v>954</v>
      </c>
      <c r="G123" s="22">
        <v>1.024332</v>
      </c>
      <c r="H123" s="22">
        <v>977.21</v>
      </c>
      <c r="I123" s="23">
        <v>3.6588000000000002E-2</v>
      </c>
      <c r="J123" s="22">
        <v>35.75</v>
      </c>
      <c r="K123" s="180">
        <v>1012.96</v>
      </c>
    </row>
    <row r="124" spans="1:11">
      <c r="A124" s="22" t="s">
        <v>150</v>
      </c>
      <c r="B124" s="22">
        <v>1.0343</v>
      </c>
      <c r="C124" s="22">
        <v>998</v>
      </c>
      <c r="D124" s="22">
        <v>1</v>
      </c>
      <c r="E124" s="22">
        <v>0</v>
      </c>
      <c r="F124" s="22">
        <v>998</v>
      </c>
      <c r="G124" s="22">
        <v>1.02597356</v>
      </c>
      <c r="H124" s="180">
        <v>1023.92</v>
      </c>
      <c r="I124" s="23">
        <v>3.2872999999999999E-2</v>
      </c>
      <c r="J124" s="22">
        <v>33.659999999999997</v>
      </c>
      <c r="K124" s="180">
        <v>1057.58</v>
      </c>
    </row>
    <row r="125" spans="1:11">
      <c r="A125" s="22" t="s">
        <v>163</v>
      </c>
      <c r="B125" s="22">
        <v>1</v>
      </c>
      <c r="C125" s="22">
        <v>998</v>
      </c>
      <c r="D125" s="22">
        <v>1</v>
      </c>
      <c r="E125" s="22">
        <v>0</v>
      </c>
      <c r="F125" s="22">
        <v>998</v>
      </c>
      <c r="G125" s="22">
        <v>1.02290484</v>
      </c>
      <c r="H125" s="180">
        <v>1020.86</v>
      </c>
      <c r="I125" s="23">
        <v>2.9158E-2</v>
      </c>
      <c r="J125" s="22">
        <v>29.76</v>
      </c>
      <c r="K125" s="180">
        <v>1050.6199999999999</v>
      </c>
    </row>
    <row r="126" spans="1:11">
      <c r="A126" s="22" t="s">
        <v>164</v>
      </c>
      <c r="B126" s="22">
        <v>1</v>
      </c>
      <c r="C126" s="22">
        <v>998</v>
      </c>
      <c r="D126" s="22">
        <v>1</v>
      </c>
      <c r="E126" s="22">
        <v>0</v>
      </c>
      <c r="F126" s="22">
        <v>998</v>
      </c>
      <c r="G126" s="22">
        <v>1.0194387499999999</v>
      </c>
      <c r="H126" s="180">
        <v>1017.4</v>
      </c>
      <c r="I126" s="23">
        <v>2.5443E-2</v>
      </c>
      <c r="J126" s="22">
        <v>25.88</v>
      </c>
      <c r="K126" s="180">
        <v>1043.28</v>
      </c>
    </row>
    <row r="127" spans="1:11">
      <c r="A127" s="22" t="s">
        <v>165</v>
      </c>
      <c r="B127" s="22">
        <v>1</v>
      </c>
      <c r="C127" s="22">
        <v>998</v>
      </c>
      <c r="D127" s="22">
        <v>1</v>
      </c>
      <c r="E127" s="22">
        <v>0</v>
      </c>
      <c r="F127" s="22">
        <v>998</v>
      </c>
      <c r="G127" s="22">
        <v>1.01396335</v>
      </c>
      <c r="H127" s="180">
        <v>1011.93</v>
      </c>
      <c r="I127" s="23">
        <v>2.1728000000000001E-2</v>
      </c>
      <c r="J127" s="22">
        <v>21.98</v>
      </c>
      <c r="K127" s="180">
        <v>1033.9100000000001</v>
      </c>
    </row>
    <row r="128" spans="1:11">
      <c r="A128" s="22" t="s">
        <v>166</v>
      </c>
      <c r="B128" s="22">
        <v>1</v>
      </c>
      <c r="C128" s="22">
        <v>998</v>
      </c>
      <c r="D128" s="22">
        <v>1</v>
      </c>
      <c r="E128" s="22">
        <v>0</v>
      </c>
      <c r="F128" s="22">
        <v>998</v>
      </c>
      <c r="G128" s="22">
        <v>1.006715</v>
      </c>
      <c r="H128" s="180">
        <v>1004.7</v>
      </c>
      <c r="I128" s="23">
        <v>1.8013000000000001E-2</v>
      </c>
      <c r="J128" s="22">
        <v>18.09</v>
      </c>
      <c r="K128" s="180">
        <v>1022.79</v>
      </c>
    </row>
    <row r="129" spans="1:11">
      <c r="A129" s="22" t="s">
        <v>168</v>
      </c>
      <c r="B129" s="22">
        <v>1</v>
      </c>
      <c r="C129" s="22">
        <v>998</v>
      </c>
      <c r="D129" s="22">
        <v>1</v>
      </c>
      <c r="E129" s="22">
        <v>0</v>
      </c>
      <c r="F129" s="22">
        <v>998</v>
      </c>
      <c r="G129" s="22">
        <v>1.0032037899999999</v>
      </c>
      <c r="H129" s="180">
        <v>1001.19</v>
      </c>
      <c r="I129" s="23">
        <v>1.4298E-2</v>
      </c>
      <c r="J129" s="22">
        <v>14.31</v>
      </c>
      <c r="K129" s="180">
        <v>1015.5</v>
      </c>
    </row>
    <row r="130" spans="1:11">
      <c r="A130" s="22" t="s">
        <v>170</v>
      </c>
      <c r="B130" s="22">
        <v>1</v>
      </c>
      <c r="C130" s="22">
        <v>998</v>
      </c>
      <c r="D130" s="22">
        <v>1</v>
      </c>
      <c r="E130" s="22">
        <v>0</v>
      </c>
      <c r="F130" s="22">
        <v>998</v>
      </c>
      <c r="G130" s="22">
        <v>1.00260222</v>
      </c>
      <c r="H130" s="180">
        <v>1000.59</v>
      </c>
      <c r="I130" s="23">
        <v>1.0583E-2</v>
      </c>
      <c r="J130" s="22">
        <v>10.59</v>
      </c>
      <c r="K130" s="180">
        <v>1011.18</v>
      </c>
    </row>
    <row r="131" spans="1:11">
      <c r="A131" s="22" t="s">
        <v>171</v>
      </c>
      <c r="B131" s="22">
        <v>1</v>
      </c>
      <c r="C131" s="22">
        <v>998</v>
      </c>
      <c r="D131" s="22">
        <v>1</v>
      </c>
      <c r="E131" s="22">
        <v>0</v>
      </c>
      <c r="F131" s="22">
        <v>998</v>
      </c>
      <c r="G131" s="22">
        <v>1.0017006900000001</v>
      </c>
      <c r="H131" s="22">
        <v>999.69</v>
      </c>
      <c r="I131" s="23">
        <v>6.868E-3</v>
      </c>
      <c r="J131" s="22">
        <v>6.86</v>
      </c>
      <c r="K131" s="180">
        <v>1006.55</v>
      </c>
    </row>
    <row r="132" spans="1:11">
      <c r="A132" s="22" t="s">
        <v>172</v>
      </c>
      <c r="B132" s="22">
        <v>1</v>
      </c>
      <c r="C132" s="22">
        <v>998</v>
      </c>
      <c r="D132" s="22">
        <v>1</v>
      </c>
      <c r="E132" s="22">
        <v>0</v>
      </c>
      <c r="F132" s="22">
        <v>998</v>
      </c>
      <c r="G132" s="22">
        <v>1.0008999700000001</v>
      </c>
      <c r="H132" s="22">
        <v>998.89</v>
      </c>
      <c r="I132" s="23">
        <v>3.434E-3</v>
      </c>
      <c r="J132" s="22">
        <v>3.43</v>
      </c>
      <c r="K132" s="180">
        <v>1002.32</v>
      </c>
    </row>
    <row r="133" spans="1:11">
      <c r="B133" s="180">
        <v>94158</v>
      </c>
      <c r="C133" s="180">
        <v>94158</v>
      </c>
      <c r="D133" s="180">
        <v>110835.11</v>
      </c>
      <c r="E133" s="180">
        <v>19596.79</v>
      </c>
      <c r="F133" s="180">
        <v>130431.9</v>
      </c>
    </row>
    <row r="134" spans="1:11">
      <c r="A134" s="22"/>
      <c r="B134" s="22"/>
      <c r="C134" s="22"/>
      <c r="D134" s="22"/>
      <c r="E134" s="22"/>
      <c r="F134" s="22"/>
      <c r="G134" s="22"/>
      <c r="H134" s="22"/>
      <c r="I134" s="23"/>
      <c r="J134" s="22"/>
      <c r="K134" s="22"/>
    </row>
    <row r="135" spans="1:11">
      <c r="A135" s="22"/>
      <c r="B135" s="22"/>
      <c r="C135" s="22"/>
      <c r="D135" s="22"/>
      <c r="E135" s="22"/>
      <c r="F135" s="22"/>
      <c r="G135" s="22"/>
      <c r="H135" s="22"/>
      <c r="I135" s="23"/>
      <c r="J135" s="22"/>
      <c r="K135" s="22"/>
    </row>
    <row r="136" spans="1:11">
      <c r="A136" s="22"/>
      <c r="B136" s="22"/>
      <c r="C136" s="22"/>
      <c r="D136" s="22"/>
      <c r="E136" s="22"/>
      <c r="F136" s="22"/>
      <c r="G136" s="22"/>
      <c r="H136" s="22"/>
      <c r="I136" s="23"/>
      <c r="J136" s="22"/>
      <c r="K136" s="22"/>
    </row>
    <row r="137" spans="1:11">
      <c r="A137" s="22"/>
      <c r="B137" s="22"/>
      <c r="C137" s="22"/>
      <c r="D137" s="22"/>
      <c r="E137" s="22"/>
      <c r="F137" s="22"/>
      <c r="G137" s="22"/>
      <c r="H137" s="22"/>
      <c r="I137" s="23"/>
      <c r="J137" s="22"/>
      <c r="K137" s="22"/>
    </row>
    <row r="138" spans="1:11">
      <c r="A138" s="22"/>
      <c r="B138" s="22"/>
      <c r="C138" s="22"/>
      <c r="D138" s="22"/>
      <c r="E138" s="22"/>
      <c r="F138" s="22"/>
      <c r="G138" s="22"/>
      <c r="H138" s="22"/>
      <c r="I138" s="23"/>
      <c r="J138" s="22"/>
      <c r="K138" s="22"/>
    </row>
    <row r="139" spans="1:11">
      <c r="A139" s="22"/>
      <c r="B139" s="22"/>
      <c r="C139" s="22"/>
      <c r="D139" s="22"/>
      <c r="E139" s="22"/>
      <c r="F139" s="22"/>
      <c r="G139" s="22"/>
      <c r="H139" s="22"/>
      <c r="I139" s="23"/>
      <c r="J139" s="22"/>
      <c r="K139" s="22"/>
    </row>
    <row r="140" spans="1:11">
      <c r="A140" s="22"/>
      <c r="B140" s="22"/>
      <c r="C140" s="22"/>
      <c r="D140" s="22"/>
      <c r="E140" s="22"/>
      <c r="F140" s="22"/>
      <c r="G140" s="22"/>
      <c r="H140" s="22"/>
      <c r="I140" s="23"/>
      <c r="J140" s="22"/>
      <c r="K140" s="22"/>
    </row>
    <row r="141" spans="1:11">
      <c r="A141" s="22"/>
      <c r="B141" s="22"/>
      <c r="C141" s="22"/>
      <c r="D141" s="22"/>
      <c r="E141" s="22"/>
      <c r="F141" s="22"/>
      <c r="G141" s="22"/>
      <c r="H141" s="22"/>
      <c r="I141" s="23"/>
      <c r="J141" s="22"/>
      <c r="K141" s="22"/>
    </row>
    <row r="142" spans="1:11">
      <c r="B142" s="180"/>
      <c r="C142" s="180"/>
      <c r="D142" s="180"/>
      <c r="E142" s="180"/>
      <c r="F142" s="180"/>
    </row>
    <row r="143" spans="1:11">
      <c r="B143" s="181"/>
      <c r="C143" s="181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BENEFÍCIOS-SEM JRS E SEM CORREÇ</vt:lpstr>
      <vt:lpstr>LOAS-SEM JRS E SEM CORREÇÃO</vt:lpstr>
      <vt:lpstr>BENEFÍCIOS-CORRIGIDO-SEM JUROS</vt:lpstr>
      <vt:lpstr>LOAS-CORRIGIDO- SEM JUROS</vt:lpstr>
      <vt:lpstr>salario maternidade</vt:lpstr>
      <vt:lpstr>base(indices)</vt:lpstr>
      <vt:lpstr>Plan3</vt:lpstr>
      <vt:lpstr>'BENEFÍCIOS-CORRIGIDO-SEM JUROS'!Area_de_impressao</vt:lpstr>
      <vt:lpstr>'BENEFÍCIOS-CORRIGIDO-SEM JUROS'!Titulos_de_impressao</vt:lpstr>
      <vt:lpstr>'BENEFÍCIOS-SEM JRS E SEM CORREÇ'!Titulos_de_impressao</vt:lpstr>
      <vt:lpstr>'LOAS-CORRIGIDO- SEM JUROS'!Titulos_de_impressao</vt:lpstr>
      <vt:lpstr>'LOAS-SEM JRS E SEM CORREÇÃO'!Titulos_de_impressao</vt:lpstr>
      <vt:lpstr>'salario maternidade'!Titulos_de_impressao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Usuário do Windows</cp:lastModifiedBy>
  <cp:lastPrinted>2019-09-27T13:51:38Z</cp:lastPrinted>
  <dcterms:created xsi:type="dcterms:W3CDTF">2009-11-09T18:14:09Z</dcterms:created>
  <dcterms:modified xsi:type="dcterms:W3CDTF">2019-09-27T13:52:27Z</dcterms:modified>
</cp:coreProperties>
</file>